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evin Harper\Downloads\"/>
    </mc:Choice>
  </mc:AlternateContent>
  <bookViews>
    <workbookView xWindow="0" yWindow="0" windowWidth="20490" windowHeight="7155"/>
  </bookViews>
  <sheets>
    <sheet name="Projections" sheetId="1" r:id="rId1"/>
  </sheets>
  <definedNames>
    <definedName name="_xlnm.Print_Area" localSheetId="0">Projections!$A$1:$O$145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1" l="1"/>
  <c r="J7" i="1" s="1"/>
  <c r="L7" i="1" s="1"/>
  <c r="M7" i="1" s="1"/>
  <c r="N7" i="1" s="1"/>
  <c r="O7" i="1" s="1"/>
  <c r="E137" i="1"/>
  <c r="F135" i="1"/>
  <c r="F134" i="1"/>
  <c r="F133" i="1"/>
  <c r="F132" i="1"/>
  <c r="F131" i="1"/>
  <c r="F130" i="1"/>
  <c r="F129" i="1"/>
  <c r="F124" i="1"/>
  <c r="F123" i="1"/>
  <c r="F122" i="1"/>
  <c r="F121" i="1"/>
  <c r="F120" i="1"/>
  <c r="F119" i="1"/>
  <c r="F118" i="1"/>
  <c r="F113" i="1"/>
  <c r="F112" i="1"/>
  <c r="F111" i="1"/>
  <c r="F110" i="1"/>
  <c r="F104" i="1"/>
  <c r="F103" i="1"/>
  <c r="F102" i="1"/>
  <c r="F101" i="1"/>
  <c r="C92" i="1"/>
  <c r="C86" i="1"/>
  <c r="E68" i="1"/>
  <c r="L67" i="1"/>
  <c r="M67" i="1" s="1"/>
  <c r="N67" i="1" s="1"/>
  <c r="O67" i="1" s="1"/>
  <c r="H67" i="1"/>
  <c r="G66" i="1"/>
  <c r="H66" i="1" s="1"/>
  <c r="J66" i="1" s="1"/>
  <c r="L66" i="1" s="1"/>
  <c r="M66" i="1" s="1"/>
  <c r="N66" i="1" s="1"/>
  <c r="O66" i="1" s="1"/>
  <c r="H65" i="1"/>
  <c r="J65" i="1" s="1"/>
  <c r="L65" i="1" s="1"/>
  <c r="M65" i="1" s="1"/>
  <c r="N65" i="1" s="1"/>
  <c r="O65" i="1" s="1"/>
  <c r="G64" i="1"/>
  <c r="H64" i="1" s="1"/>
  <c r="J64" i="1" s="1"/>
  <c r="L64" i="1" s="1"/>
  <c r="M64" i="1" s="1"/>
  <c r="N64" i="1" s="1"/>
  <c r="O64" i="1" s="1"/>
  <c r="F63" i="1"/>
  <c r="D63" i="1"/>
  <c r="C63" i="1"/>
  <c r="G62" i="1"/>
  <c r="H62" i="1" s="1"/>
  <c r="J62" i="1" s="1"/>
  <c r="L62" i="1" s="1"/>
  <c r="M62" i="1" s="1"/>
  <c r="N62" i="1" s="1"/>
  <c r="O62" i="1" s="1"/>
  <c r="G61" i="1"/>
  <c r="H61" i="1" s="1"/>
  <c r="J61" i="1" s="1"/>
  <c r="L61" i="1" s="1"/>
  <c r="M61" i="1" s="1"/>
  <c r="N61" i="1" s="1"/>
  <c r="O61" i="1" s="1"/>
  <c r="G60" i="1"/>
  <c r="H60" i="1" s="1"/>
  <c r="L60" i="1" s="1"/>
  <c r="M60" i="1" s="1"/>
  <c r="N60" i="1" s="1"/>
  <c r="O60" i="1" s="1"/>
  <c r="L59" i="1"/>
  <c r="M59" i="1" s="1"/>
  <c r="N59" i="1" s="1"/>
  <c r="O59" i="1" s="1"/>
  <c r="G59" i="1"/>
  <c r="H59" i="1" s="1"/>
  <c r="G58" i="1"/>
  <c r="H58" i="1" s="1"/>
  <c r="J58" i="1" s="1"/>
  <c r="L58" i="1" s="1"/>
  <c r="M58" i="1" s="1"/>
  <c r="G57" i="1"/>
  <c r="H57" i="1" s="1"/>
  <c r="L56" i="1"/>
  <c r="M56" i="1" s="1"/>
  <c r="N56" i="1" s="1"/>
  <c r="G56" i="1"/>
  <c r="H56" i="1" s="1"/>
  <c r="F54" i="1"/>
  <c r="D54" i="1"/>
  <c r="C54" i="1"/>
  <c r="L53" i="1"/>
  <c r="M53" i="1" s="1"/>
  <c r="N53" i="1" s="1"/>
  <c r="O53" i="1" s="1"/>
  <c r="G53" i="1"/>
  <c r="H53" i="1" s="1"/>
  <c r="L52" i="1"/>
  <c r="M52" i="1" s="1"/>
  <c r="N52" i="1" s="1"/>
  <c r="O52" i="1" s="1"/>
  <c r="G52" i="1"/>
  <c r="H52" i="1" s="1"/>
  <c r="H51" i="1"/>
  <c r="J51" i="1" s="1"/>
  <c r="L51" i="1" s="1"/>
  <c r="M51" i="1" s="1"/>
  <c r="N51" i="1" s="1"/>
  <c r="O51" i="1" s="1"/>
  <c r="N50" i="1"/>
  <c r="O50" i="1" s="1"/>
  <c r="M50" i="1"/>
  <c r="L50" i="1"/>
  <c r="H50" i="1"/>
  <c r="H49" i="1"/>
  <c r="J49" i="1" s="1"/>
  <c r="L49" i="1" s="1"/>
  <c r="M49" i="1" s="1"/>
  <c r="N49" i="1" s="1"/>
  <c r="O49" i="1" s="1"/>
  <c r="H48" i="1"/>
  <c r="J48" i="1" s="1"/>
  <c r="L48" i="1" s="1"/>
  <c r="M48" i="1" s="1"/>
  <c r="N48" i="1" s="1"/>
  <c r="O48" i="1" s="1"/>
  <c r="H47" i="1"/>
  <c r="J47" i="1" s="1"/>
  <c r="L47" i="1" s="1"/>
  <c r="M47" i="1" s="1"/>
  <c r="N47" i="1" s="1"/>
  <c r="O47" i="1" s="1"/>
  <c r="H46" i="1"/>
  <c r="J46" i="1" s="1"/>
  <c r="L46" i="1" s="1"/>
  <c r="M46" i="1" s="1"/>
  <c r="N46" i="1" s="1"/>
  <c r="O46" i="1" s="1"/>
  <c r="H45" i="1"/>
  <c r="J45" i="1" s="1"/>
  <c r="L45" i="1" s="1"/>
  <c r="M45" i="1" s="1"/>
  <c r="N45" i="1" s="1"/>
  <c r="O45" i="1" s="1"/>
  <c r="L44" i="1"/>
  <c r="M44" i="1" s="1"/>
  <c r="N44" i="1" s="1"/>
  <c r="O44" i="1" s="1"/>
  <c r="H44" i="1"/>
  <c r="L43" i="1"/>
  <c r="M43" i="1" s="1"/>
  <c r="N43" i="1" s="1"/>
  <c r="O43" i="1" s="1"/>
  <c r="G43" i="1"/>
  <c r="H43" i="1" s="1"/>
  <c r="L42" i="1"/>
  <c r="M42" i="1" s="1"/>
  <c r="G42" i="1"/>
  <c r="H42" i="1" s="1"/>
  <c r="F40" i="1"/>
  <c r="F68" i="1" s="1"/>
  <c r="D40" i="1"/>
  <c r="C40" i="1"/>
  <c r="G39" i="1"/>
  <c r="H39" i="1" s="1"/>
  <c r="G38" i="1"/>
  <c r="H38" i="1" s="1"/>
  <c r="G37" i="1"/>
  <c r="H37" i="1" s="1"/>
  <c r="G36" i="1"/>
  <c r="H36" i="1" s="1"/>
  <c r="G35" i="1"/>
  <c r="H35" i="1" s="1"/>
  <c r="G34" i="1"/>
  <c r="H34" i="1" s="1"/>
  <c r="H33" i="1"/>
  <c r="G32" i="1"/>
  <c r="H32" i="1" s="1"/>
  <c r="G31" i="1"/>
  <c r="H31" i="1" s="1"/>
  <c r="G30" i="1"/>
  <c r="H30" i="1" s="1"/>
  <c r="G29" i="1"/>
  <c r="H29" i="1" s="1"/>
  <c r="G28" i="1"/>
  <c r="H28" i="1" s="1"/>
  <c r="G27" i="1"/>
  <c r="H27" i="1" s="1"/>
  <c r="G26" i="1"/>
  <c r="H26" i="1" s="1"/>
  <c r="G25" i="1"/>
  <c r="H25" i="1" s="1"/>
  <c r="H24" i="1"/>
  <c r="H23" i="1"/>
  <c r="G21" i="1"/>
  <c r="F21" i="1"/>
  <c r="D21" i="1"/>
  <c r="D68" i="1" s="1"/>
  <c r="C21" i="1"/>
  <c r="C68" i="1" s="1"/>
  <c r="H20" i="1"/>
  <c r="J20" i="1" s="1"/>
  <c r="L20" i="1" s="1"/>
  <c r="M20" i="1" s="1"/>
  <c r="N20" i="1" s="1"/>
  <c r="O20" i="1" s="1"/>
  <c r="H19" i="1"/>
  <c r="J19" i="1" s="1"/>
  <c r="L18" i="1"/>
  <c r="M18" i="1" s="1"/>
  <c r="N18" i="1" s="1"/>
  <c r="O18" i="1" s="1"/>
  <c r="H18" i="1"/>
  <c r="L17" i="1"/>
  <c r="M17" i="1" s="1"/>
  <c r="N17" i="1" s="1"/>
  <c r="O17" i="1" s="1"/>
  <c r="H17" i="1"/>
  <c r="L16" i="1"/>
  <c r="M16" i="1" s="1"/>
  <c r="N16" i="1" s="1"/>
  <c r="O16" i="1" s="1"/>
  <c r="H16" i="1"/>
  <c r="L15" i="1"/>
  <c r="M15" i="1" s="1"/>
  <c r="N15" i="1" s="1"/>
  <c r="O15" i="1" s="1"/>
  <c r="H15" i="1"/>
  <c r="L14" i="1"/>
  <c r="M14" i="1" s="1"/>
  <c r="N14" i="1" s="1"/>
  <c r="O14" i="1" s="1"/>
  <c r="H14" i="1"/>
  <c r="L13" i="1"/>
  <c r="M13" i="1" s="1"/>
  <c r="H13" i="1"/>
  <c r="G9" i="1"/>
  <c r="F9" i="1"/>
  <c r="D9" i="1"/>
  <c r="C9" i="1"/>
  <c r="H8" i="1"/>
  <c r="J8" i="1" s="1"/>
  <c r="L6" i="1"/>
  <c r="M6" i="1" s="1"/>
  <c r="N6" i="1" s="1"/>
  <c r="H6" i="1"/>
  <c r="F137" i="1" l="1"/>
  <c r="L57" i="1" s="1"/>
  <c r="M57" i="1" s="1"/>
  <c r="N57" i="1" s="1"/>
  <c r="O57" i="1" s="1"/>
  <c r="F69" i="1"/>
  <c r="H54" i="1"/>
  <c r="H40" i="1"/>
  <c r="H63" i="1"/>
  <c r="H9" i="1"/>
  <c r="F114" i="1"/>
  <c r="H21" i="1"/>
  <c r="F105" i="1"/>
  <c r="F125" i="1"/>
  <c r="O6" i="1"/>
  <c r="L8" i="1"/>
  <c r="M8" i="1" s="1"/>
  <c r="J9" i="1"/>
  <c r="N58" i="1"/>
  <c r="O58" i="1" s="1"/>
  <c r="J21" i="1"/>
  <c r="L19" i="1"/>
  <c r="N13" i="1"/>
  <c r="J54" i="1"/>
  <c r="G63" i="1"/>
  <c r="J63" i="1"/>
  <c r="G40" i="1"/>
  <c r="M54" i="1"/>
  <c r="N42" i="1"/>
  <c r="G54" i="1"/>
  <c r="O56" i="1"/>
  <c r="E125" i="1"/>
  <c r="L54" i="1"/>
  <c r="L63" i="1"/>
  <c r="G68" i="1" l="1"/>
  <c r="G69" i="1" s="1"/>
  <c r="H68" i="1"/>
  <c r="H69" i="1" s="1"/>
  <c r="L9" i="1"/>
  <c r="M63" i="1"/>
  <c r="N63" i="1"/>
  <c r="D69" i="1"/>
  <c r="C69" i="1"/>
  <c r="N54" i="1"/>
  <c r="O42" i="1"/>
  <c r="O63" i="1"/>
  <c r="M19" i="1"/>
  <c r="L21" i="1"/>
  <c r="J40" i="1"/>
  <c r="O13" i="1"/>
  <c r="M9" i="1"/>
  <c r="N8" i="1"/>
  <c r="J68" i="1" l="1"/>
  <c r="J69" i="1" s="1"/>
  <c r="N19" i="1"/>
  <c r="M21" i="1"/>
  <c r="O8" i="1"/>
  <c r="N9" i="1"/>
  <c r="J29" i="1"/>
  <c r="J36" i="1"/>
  <c r="J28" i="1"/>
  <c r="J35" i="1"/>
  <c r="J30" i="1"/>
  <c r="J32" i="1"/>
  <c r="J31" i="1"/>
  <c r="J25" i="1"/>
  <c r="J39" i="1"/>
  <c r="J23" i="1"/>
  <c r="J24" i="1"/>
  <c r="J33" i="1"/>
  <c r="J34" i="1"/>
  <c r="J27" i="1"/>
  <c r="J26" i="1"/>
  <c r="J37" i="1"/>
  <c r="J38" i="1"/>
  <c r="L40" i="1"/>
  <c r="O54" i="1"/>
  <c r="L68" i="1" l="1"/>
  <c r="L69" i="1" s="1"/>
  <c r="L31" i="1"/>
  <c r="L26" i="1"/>
  <c r="L24" i="1"/>
  <c r="L28" i="1"/>
  <c r="L38" i="1"/>
  <c r="L34" i="1"/>
  <c r="L39" i="1"/>
  <c r="L30" i="1"/>
  <c r="L29" i="1"/>
  <c r="M40" i="1"/>
  <c r="M68" i="1" s="1"/>
  <c r="L37" i="1"/>
  <c r="L33" i="1"/>
  <c r="L25" i="1"/>
  <c r="L35" i="1"/>
  <c r="M35" i="1" s="1"/>
  <c r="O19" i="1"/>
  <c r="N21" i="1"/>
  <c r="L27" i="1"/>
  <c r="L23" i="1"/>
  <c r="L32" i="1"/>
  <c r="L36" i="1"/>
  <c r="O9" i="1"/>
  <c r="M34" i="1"/>
  <c r="M31" i="1" l="1"/>
  <c r="M32" i="1"/>
  <c r="M28" i="1"/>
  <c r="M27" i="1"/>
  <c r="N40" i="1"/>
  <c r="N68" i="1" s="1"/>
  <c r="M23" i="1"/>
  <c r="M24" i="1"/>
  <c r="M26" i="1"/>
  <c r="O21" i="1"/>
  <c r="M37" i="1"/>
  <c r="M39" i="1"/>
  <c r="M38" i="1"/>
  <c r="M29" i="1"/>
  <c r="N29" i="1" s="1"/>
  <c r="M36" i="1"/>
  <c r="M25" i="1"/>
  <c r="M69" i="1"/>
  <c r="M33" i="1"/>
  <c r="N33" i="1" s="1"/>
  <c r="M30" i="1"/>
  <c r="N27" i="1" l="1"/>
  <c r="N39" i="1"/>
  <c r="N28" i="1"/>
  <c r="N36" i="1"/>
  <c r="N37" i="1"/>
  <c r="N23" i="1"/>
  <c r="N32" i="1"/>
  <c r="N25" i="1"/>
  <c r="N38" i="1"/>
  <c r="N26" i="1"/>
  <c r="N34" i="1"/>
  <c r="N35" i="1"/>
  <c r="N69" i="1"/>
  <c r="N30" i="1"/>
  <c r="O40" i="1"/>
  <c r="O29" i="1" s="1"/>
  <c r="N31" i="1"/>
  <c r="N24" i="1"/>
  <c r="O36" i="1" l="1"/>
  <c r="O68" i="1"/>
  <c r="O35" i="1"/>
  <c r="O26" i="1"/>
  <c r="O24" i="1"/>
  <c r="O39" i="1"/>
  <c r="O38" i="1"/>
  <c r="O37" i="1"/>
  <c r="O31" i="1"/>
  <c r="O27" i="1"/>
  <c r="O33" i="1"/>
  <c r="O34" i="1"/>
  <c r="O23" i="1"/>
  <c r="O30" i="1"/>
  <c r="O32" i="1"/>
  <c r="O69" i="1"/>
  <c r="O28" i="1"/>
  <c r="O25" i="1"/>
</calcChain>
</file>

<file path=xl/sharedStrings.xml><?xml version="1.0" encoding="utf-8"?>
<sst xmlns="http://schemas.openxmlformats.org/spreadsheetml/2006/main" count="174" uniqueCount="134">
  <si>
    <t>Historical Actuals</t>
  </si>
  <si>
    <t>Current Year 2019-20</t>
  </si>
  <si>
    <t>Projections</t>
  </si>
  <si>
    <t>Object #</t>
  </si>
  <si>
    <t>2017-18</t>
  </si>
  <si>
    <t>2018-19</t>
  </si>
  <si>
    <r>
      <t xml:space="preserve">Actuals to </t>
    </r>
    <r>
      <rPr>
        <b/>
        <i/>
        <u/>
        <sz val="11"/>
        <color rgb="FF000000"/>
        <rFont val="Calibri"/>
        <family val="2"/>
      </rPr>
      <t>12/31/19</t>
    </r>
  </si>
  <si>
    <r>
      <t xml:space="preserve">Projected to </t>
    </r>
    <r>
      <rPr>
        <b/>
        <i/>
        <u/>
        <sz val="11"/>
        <color rgb="FF000000"/>
        <rFont val="Calibri"/>
        <family val="2"/>
      </rPr>
      <t>6/30/20</t>
    </r>
  </si>
  <si>
    <t>Total</t>
  </si>
  <si>
    <t>2020-21</t>
  </si>
  <si>
    <r>
      <t>Explan</t>
    </r>
    <r>
      <rPr>
        <b/>
        <i/>
        <u/>
        <sz val="11"/>
        <color rgb="FF000000"/>
        <rFont val="Calibri"/>
        <family val="2"/>
      </rPr>
      <t>ations</t>
    </r>
  </si>
  <si>
    <t>2021-22</t>
  </si>
  <si>
    <t>2022-23</t>
  </si>
  <si>
    <t>2023-24</t>
  </si>
  <si>
    <t>2024-25</t>
  </si>
  <si>
    <t>REVENUES</t>
  </si>
  <si>
    <t>%</t>
  </si>
  <si>
    <t>TOTAL REVENUES</t>
  </si>
  <si>
    <t>EXPENSES</t>
  </si>
  <si>
    <t>Salaries &amp; Wages</t>
  </si>
  <si>
    <t>Salaries &amp; Wages/Executive</t>
  </si>
  <si>
    <t>Salaries &amp; Wages/Mgmt-Local 21</t>
  </si>
  <si>
    <t>Salaries &amp; Wages/Local 1021</t>
  </si>
  <si>
    <t>Salaries &amp; Wages/PT-Temp</t>
  </si>
  <si>
    <t>Subtotal - Salaries &amp; Wages</t>
  </si>
  <si>
    <t>Fringe Benefits</t>
  </si>
  <si>
    <t>P-Roll Ben/Medicare Tax-ER Shr</t>
  </si>
  <si>
    <t>P-Roll Ben/PERS Benefits</t>
  </si>
  <si>
    <t>P-Roll Ben/Health Insurance Be</t>
  </si>
  <si>
    <t>P-Roll Ben/Dental Insurance</t>
  </si>
  <si>
    <t>P-Roll Ben/Employee Assistance</t>
  </si>
  <si>
    <t>P-Roll Ben/Professional Dev-Mg</t>
  </si>
  <si>
    <t>P-Roll Ben/Vision</t>
  </si>
  <si>
    <t>P-Roll Ben/Life Insurance</t>
  </si>
  <si>
    <t>P-Roll Ben/Long Term Disabilit</t>
  </si>
  <si>
    <t>P-Roll Ben/Unemployement Ins</t>
  </si>
  <si>
    <t>P-Roll Ben/Personal/Prof Dev</t>
  </si>
  <si>
    <t>P-Roll Ben/Worker Comp-Clerica</t>
  </si>
  <si>
    <t>P-Roll Ben/Worker Comp-Prof</t>
  </si>
  <si>
    <t>P-Roll Ben/OPEB</t>
  </si>
  <si>
    <t>P-Roll Ben/PARS Benefits</t>
  </si>
  <si>
    <t>P-Roll Ben/Misc</t>
  </si>
  <si>
    <t>P-Roll Ben/Misc (UAL)</t>
  </si>
  <si>
    <t>Subtotal Fringe Benefits</t>
  </si>
  <si>
    <t>Prof &amp; Admin Services</t>
  </si>
  <si>
    <t>Travel &amp; Trng/Meal Allowance</t>
  </si>
  <si>
    <t>Travel &amp; Trng/Mileage</t>
  </si>
  <si>
    <t>Travel &amp; Trng/Conf, Mtng Trng</t>
  </si>
  <si>
    <t>Travel &amp; Trng/Tuition Rmb/Cert</t>
  </si>
  <si>
    <t>Travel &amp; Trng/Registration Fee</t>
  </si>
  <si>
    <t>Dues &amp; Pub/Memberships &amp; Dues</t>
  </si>
  <si>
    <t>Dues &amp; Pub/Subscription</t>
  </si>
  <si>
    <t>Subtotal Prof &amp; Admin Services</t>
  </si>
  <si>
    <t xml:space="preserve">Other Operating </t>
  </si>
  <si>
    <t>Off Exp/Postage &amp; Mailing</t>
  </si>
  <si>
    <t>Off Exp/Printing &amp; Binding</t>
  </si>
  <si>
    <t>Off Exp/Copying &amp; Duplicating</t>
  </si>
  <si>
    <t>Subtotal Other Operating</t>
  </si>
  <si>
    <t>TOTAL EXPENSES</t>
  </si>
  <si>
    <t>NET OPERATING SURPLUS (DEFICIT)</t>
  </si>
  <si>
    <t>Assumptions:</t>
  </si>
  <si>
    <t>Estimated</t>
  </si>
  <si>
    <t>Salaries and wages - see separate tab</t>
  </si>
  <si>
    <t>Fringe benefits are projected at 60.5% of salaries and wages.  60.5% is the projected actual for fiscal year 2019-20.</t>
  </si>
  <si>
    <t xml:space="preserve">     </t>
  </si>
  <si>
    <t xml:space="preserve"> The total fringe calculated in this manner is spread proportionately to each type of fringe benefit based on historical proportions.</t>
  </si>
  <si>
    <t>Type</t>
  </si>
  <si>
    <t>Expense</t>
  </si>
  <si>
    <t>Financial Consulting</t>
  </si>
  <si>
    <t>DataTree</t>
  </si>
  <si>
    <t>WestLaw</t>
  </si>
  <si>
    <t>Translation Services</t>
  </si>
  <si>
    <t>Community Services Contracts</t>
  </si>
  <si>
    <t>Outside Legal Counsel</t>
  </si>
  <si>
    <t xml:space="preserve">Dues &amp; Pub/Memberships &amp; Dues - Bar Association dues for 3 attorneys.  Dues expected to increase to $800 per attorney </t>
  </si>
  <si>
    <t>in FY2020-21 and to $1200 per attorney in the next 2-3 years.</t>
  </si>
  <si>
    <t>Item</t>
  </si>
  <si>
    <t>Cost per Item</t>
  </si>
  <si>
    <t>Quantity</t>
  </si>
  <si>
    <t>Newspaper Ads</t>
  </si>
  <si>
    <t>Facebook Boosts</t>
  </si>
  <si>
    <t>Promotional Materials - Magnets</t>
  </si>
  <si>
    <t>Promotional Materials - Pens</t>
  </si>
  <si>
    <t>Emails for Rent Boardmembers</t>
  </si>
  <si>
    <t>Food for Rent Board Meetings</t>
  </si>
  <si>
    <t>Business Cards</t>
  </si>
  <si>
    <t>Labor for Mural Touch Up</t>
  </si>
  <si>
    <t xml:space="preserve">Total </t>
  </si>
  <si>
    <t>Postage &amp; Mailing:</t>
  </si>
  <si>
    <t>Postage Rate</t>
  </si>
  <si>
    <t>Letter Project</t>
  </si>
  <si>
    <t xml:space="preserve">Postcard Project </t>
  </si>
  <si>
    <t>Original Invoicing</t>
  </si>
  <si>
    <t xml:space="preserve">Late Fee Invoice </t>
  </si>
  <si>
    <t>Notice of Apparent Lawful Rent Ceiling</t>
  </si>
  <si>
    <t>Rent Validation Report</t>
  </si>
  <si>
    <t>Guide to Rent Control</t>
  </si>
  <si>
    <t>Printing &amp; Binding:</t>
  </si>
  <si>
    <t>Printing Rate</t>
  </si>
  <si>
    <t>Postcard Project</t>
  </si>
  <si>
    <t>General Print Materials</t>
  </si>
  <si>
    <t>All other revenues and expenses escalated by 2% per year based on projected ending 2019-20 balances</t>
  </si>
  <si>
    <t xml:space="preserve">FIVE-YEAR FINANCIAL PROJECTIONS </t>
  </si>
  <si>
    <t>AS OF FEBRUARY 29, 2020</t>
  </si>
  <si>
    <t>Account Description</t>
  </si>
  <si>
    <t>Property Taxes</t>
  </si>
  <si>
    <t>Sales Taxes</t>
  </si>
  <si>
    <t>Investmnet Income</t>
  </si>
  <si>
    <t>Overtime</t>
  </si>
  <si>
    <t xml:space="preserve">Bilingual Pay </t>
  </si>
  <si>
    <t>Auto Allowance</t>
  </si>
  <si>
    <t>Medical-In Lieu of</t>
  </si>
  <si>
    <t>Professional Svcs</t>
  </si>
  <si>
    <t>Legal Serv Cost</t>
  </si>
  <si>
    <t>Info Tech Services</t>
  </si>
  <si>
    <t>Program Supplies</t>
  </si>
  <si>
    <t>Advertising &amp; Promo</t>
  </si>
  <si>
    <t>Misc Expense</t>
  </si>
  <si>
    <t>Office Supplies</t>
  </si>
  <si>
    <t>Computer Supplies</t>
  </si>
  <si>
    <t>Utilities/Telephone</t>
  </si>
  <si>
    <t>Insurance</t>
  </si>
  <si>
    <t>Indirect Cost Pool</t>
  </si>
  <si>
    <t>Noncap Asse Acquisition</t>
  </si>
  <si>
    <t>Property Taxes - see separate tab</t>
  </si>
  <si>
    <t>Professional Svcs:</t>
  </si>
  <si>
    <t>Legal Serv Cost:</t>
  </si>
  <si>
    <t xml:space="preserve">Info Tech Services - Estimate of IT services needed to implement critical database improvements.  </t>
  </si>
  <si>
    <t xml:space="preserve">Advertising &amp; Promo:   </t>
  </si>
  <si>
    <t xml:space="preserve">Program Supplies:   </t>
  </si>
  <si>
    <t>Equipment Rental</t>
  </si>
  <si>
    <t>Equipment Rental - Lease of Ricoh copiers including cost per copy.  36 month lease ending in 2022.  We expect to renew the lease.</t>
  </si>
  <si>
    <t>Miscellaneous Expense - Stipends for 2 UC Berkeley interns, ranging from $1000-$1500 per student</t>
  </si>
  <si>
    <t>Noncap Asset Acquisition - One computer purchase per year @1100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</si>
</sst>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6" formatCode="_(&quot;$&quot;* #,##0_);_(&quot;$&quot;* \(#,##0\);_(&quot;$&quot;* &quot;-&quot;??_);_(@_)"/>
  </numFmts>
  <fonts count="11" x14ac:knownFonts="1"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6"/>
      <color rgb="FF000000"/>
      <name val="Calibri"/>
      <family val="2"/>
    </font>
    <font>
      <sz val="11"/>
      <name val="Calibri"/>
      <family val="2"/>
    </font>
    <font>
      <b/>
      <u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b/>
      <i/>
      <sz val="11"/>
      <color rgb="FF000000"/>
      <name val="Calibri"/>
      <family val="2"/>
    </font>
    <font>
      <b/>
      <i/>
      <u/>
      <sz val="11"/>
      <color rgb="FF000000"/>
      <name val="Calibri"/>
      <family val="2"/>
    </font>
    <font>
      <b/>
      <u/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3" tint="0.79998168889431442"/>
      </left>
      <right style="thin">
        <color theme="3" tint="0.79998168889431442"/>
      </right>
      <top style="thin">
        <color theme="3" tint="0.79998168889431442"/>
      </top>
      <bottom style="thin">
        <color theme="3" tint="0.79998168889431442"/>
      </bottom>
      <diagonal/>
    </border>
    <border>
      <left style="thin">
        <color theme="3" tint="0.79998168889431442"/>
      </left>
      <right/>
      <top style="thin">
        <color theme="3" tint="0.79998168889431442"/>
      </top>
      <bottom style="thin">
        <color theme="3" tint="0.79998168889431442"/>
      </bottom>
      <diagonal/>
    </border>
    <border>
      <left style="thin">
        <color theme="2" tint="-9.9978637043366805E-2"/>
      </left>
      <right/>
      <top style="thin">
        <color theme="2" tint="-9.9978637043366805E-2"/>
      </top>
      <bottom style="thin">
        <color theme="2" tint="-9.9978637043366805E-2"/>
      </bottom>
      <diagonal/>
    </border>
    <border>
      <left style="thin">
        <color theme="3" tint="0.79998168889431442"/>
      </left>
      <right style="thin">
        <color theme="3" tint="0.79998168889431442"/>
      </right>
      <top style="thin">
        <color theme="3" tint="0.79998168889431442"/>
      </top>
      <bottom/>
      <diagonal/>
    </border>
    <border>
      <left style="thin">
        <color theme="3" tint="0.79998168889431442"/>
      </left>
      <right style="thin">
        <color theme="3" tint="0.79998168889431442"/>
      </right>
      <top style="thin">
        <color indexed="64"/>
      </top>
      <bottom style="thin">
        <color indexed="64"/>
      </bottom>
      <diagonal/>
    </border>
    <border>
      <left style="thin">
        <color theme="3" tint="0.79998168889431442"/>
      </left>
      <right style="thin">
        <color theme="3" tint="0.79998168889431442"/>
      </right>
      <top/>
      <bottom/>
      <diagonal/>
    </border>
    <border>
      <left style="thin">
        <color theme="2" tint="-9.9978637043366805E-2"/>
      </left>
      <right style="thin">
        <color theme="2" tint="-9.9978637043366805E-2"/>
      </right>
      <top/>
      <bottom style="thin">
        <color theme="2" tint="-9.9978637043366805E-2"/>
      </bottom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/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indexed="64"/>
      </top>
      <bottom style="thin">
        <color indexed="64"/>
      </bottom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indexed="64"/>
      </top>
      <bottom style="thin">
        <color theme="2" tint="-9.9978637043366805E-2"/>
      </bottom>
      <diagonal/>
    </border>
    <border>
      <left style="thin">
        <color theme="2" tint="-9.9978637043366805E-2"/>
      </left>
      <right style="thin">
        <color theme="2" tint="-9.9978637043366805E-2"/>
      </right>
      <top/>
      <bottom/>
      <diagonal/>
    </border>
    <border>
      <left/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1"/>
      </top>
      <bottom style="thin">
        <color theme="1"/>
      </bottom>
      <diagonal/>
    </border>
    <border>
      <left style="thin">
        <color theme="2" tint="-9.9978637043366805E-2"/>
      </left>
      <right style="thin">
        <color theme="3" tint="0.79998168889431442"/>
      </right>
      <top style="thin">
        <color indexed="64"/>
      </top>
      <bottom style="thin">
        <color indexed="64"/>
      </bottom>
      <diagonal/>
    </border>
    <border>
      <left style="thin">
        <color theme="2" tint="-9.9978637043366805E-2"/>
      </left>
      <right/>
      <top/>
      <bottom/>
      <diagonal/>
    </border>
    <border>
      <left/>
      <right style="thin">
        <color theme="3" tint="0.79998168889431442"/>
      </right>
      <top style="thin">
        <color theme="3" tint="0.79998168889431442"/>
      </top>
      <bottom/>
      <diagonal/>
    </border>
    <border>
      <left style="thin">
        <color theme="3" tint="0.79998168889431442"/>
      </left>
      <right style="thin">
        <color theme="3" tint="0.79998168889431442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0">
    <xf numFmtId="0" fontId="0" fillId="0" borderId="0" xfId="0"/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5" fillId="2" borderId="0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left"/>
    </xf>
    <xf numFmtId="0" fontId="0" fillId="0" borderId="0" xfId="0" applyBorder="1"/>
    <xf numFmtId="0" fontId="7" fillId="0" borderId="2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8" fillId="3" borderId="0" xfId="0" applyFont="1" applyFill="1" applyAlignment="1">
      <alignment horizontal="center" wrapText="1"/>
    </xf>
    <xf numFmtId="0" fontId="10" fillId="0" borderId="0" xfId="0" applyFont="1" applyAlignment="1">
      <alignment horizontal="left"/>
    </xf>
    <xf numFmtId="164" fontId="8" fillId="0" borderId="0" xfId="1" applyNumberFormat="1" applyFont="1" applyAlignment="1">
      <alignment horizontal="center"/>
    </xf>
    <xf numFmtId="164" fontId="8" fillId="0" borderId="0" xfId="1" applyNumberFormat="1" applyFont="1" applyAlignment="1">
      <alignment horizontal="center" wrapText="1"/>
    </xf>
    <xf numFmtId="164" fontId="8" fillId="3" borderId="0" xfId="1" applyNumberFormat="1" applyFont="1" applyFill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/>
    <xf numFmtId="164" fontId="0" fillId="0" borderId="0" xfId="1" applyNumberFormat="1" applyFont="1"/>
    <xf numFmtId="164" fontId="0" fillId="3" borderId="3" xfId="1" applyNumberFormat="1" applyFont="1" applyFill="1" applyBorder="1" applyAlignment="1">
      <alignment horizontal="center"/>
    </xf>
    <xf numFmtId="164" fontId="2" fillId="3" borderId="0" xfId="1" quotePrefix="1" applyNumberFormat="1" applyFont="1" applyFill="1" applyAlignment="1">
      <alignment horizontal="center"/>
    </xf>
    <xf numFmtId="164" fontId="0" fillId="0" borderId="4" xfId="1" applyNumberFormat="1" applyFont="1" applyBorder="1"/>
    <xf numFmtId="164" fontId="0" fillId="3" borderId="0" xfId="1" applyNumberFormat="1" applyFont="1" applyFill="1" applyAlignment="1">
      <alignment horizontal="center"/>
    </xf>
    <xf numFmtId="0" fontId="0" fillId="4" borderId="5" xfId="0" applyFill="1" applyBorder="1" applyAlignment="1">
      <alignment horizontal="center"/>
    </xf>
    <xf numFmtId="0" fontId="10" fillId="4" borderId="5" xfId="0" applyFont="1" applyFill="1" applyBorder="1"/>
    <xf numFmtId="164" fontId="0" fillId="4" borderId="5" xfId="1" applyNumberFormat="1" applyFont="1" applyFill="1" applyBorder="1"/>
    <xf numFmtId="164" fontId="0" fillId="3" borderId="6" xfId="1" applyNumberFormat="1" applyFont="1" applyFill="1" applyBorder="1" applyAlignment="1">
      <alignment horizontal="center"/>
    </xf>
    <xf numFmtId="164" fontId="0" fillId="4" borderId="6" xfId="1" applyNumberFormat="1" applyFont="1" applyFill="1" applyBorder="1"/>
    <xf numFmtId="164" fontId="0" fillId="4" borderId="3" xfId="1" applyNumberFormat="1" applyFont="1" applyFill="1" applyBorder="1"/>
    <xf numFmtId="164" fontId="0" fillId="0" borderId="3" xfId="1" applyNumberFormat="1" applyFont="1" applyBorder="1"/>
    <xf numFmtId="0" fontId="7" fillId="4" borderId="5" xfId="0" applyFont="1" applyFill="1" applyBorder="1"/>
    <xf numFmtId="0" fontId="2" fillId="4" borderId="5" xfId="0" applyFont="1" applyFill="1" applyBorder="1"/>
    <xf numFmtId="41" fontId="0" fillId="0" borderId="0" xfId="0" applyNumberFormat="1"/>
    <xf numFmtId="0" fontId="2" fillId="4" borderId="5" xfId="0" applyFont="1" applyFill="1" applyBorder="1" applyAlignment="1">
      <alignment horizontal="center" vertical="top" wrapText="1"/>
    </xf>
    <xf numFmtId="164" fontId="0" fillId="4" borderId="7" xfId="1" applyNumberFormat="1" applyFont="1" applyFill="1" applyBorder="1"/>
    <xf numFmtId="164" fontId="2" fillId="3" borderId="3" xfId="1" quotePrefix="1" applyNumberFormat="1" applyFont="1" applyFill="1" applyBorder="1" applyAlignment="1">
      <alignment horizontal="center"/>
    </xf>
    <xf numFmtId="164" fontId="0" fillId="4" borderId="8" xfId="1" applyNumberFormat="1" applyFont="1" applyFill="1" applyBorder="1"/>
    <xf numFmtId="0" fontId="2" fillId="4" borderId="6" xfId="0" applyFont="1" applyFill="1" applyBorder="1"/>
    <xf numFmtId="164" fontId="0" fillId="4" borderId="9" xfId="1" applyNumberFormat="1" applyFont="1" applyFill="1" applyBorder="1"/>
    <xf numFmtId="164" fontId="0" fillId="3" borderId="10" xfId="1" applyNumberFormat="1" applyFont="1" applyFill="1" applyBorder="1" applyAlignment="1">
      <alignment horizontal="center"/>
    </xf>
    <xf numFmtId="0" fontId="7" fillId="4" borderId="6" xfId="0" applyFont="1" applyFill="1" applyBorder="1"/>
    <xf numFmtId="164" fontId="0" fillId="4" borderId="11" xfId="1" applyNumberFormat="1" applyFont="1" applyFill="1" applyBorder="1"/>
    <xf numFmtId="41" fontId="0" fillId="0" borderId="0" xfId="1" applyNumberFormat="1" applyFont="1"/>
    <xf numFmtId="41" fontId="0" fillId="3" borderId="0" xfId="1" applyNumberFormat="1" applyFont="1" applyFill="1" applyAlignment="1">
      <alignment horizontal="center"/>
    </xf>
    <xf numFmtId="164" fontId="0" fillId="4" borderId="12" xfId="1" applyNumberFormat="1" applyFont="1" applyFill="1" applyBorder="1"/>
    <xf numFmtId="164" fontId="0" fillId="4" borderId="13" xfId="1" applyNumberFormat="1" applyFont="1" applyFill="1" applyBorder="1"/>
    <xf numFmtId="164" fontId="0" fillId="4" borderId="14" xfId="1" applyNumberFormat="1" applyFont="1" applyFill="1" applyBorder="1"/>
    <xf numFmtId="164" fontId="0" fillId="4" borderId="15" xfId="1" applyNumberFormat="1" applyFont="1" applyFill="1" applyBorder="1"/>
    <xf numFmtId="164" fontId="0" fillId="3" borderId="15" xfId="1" applyNumberFormat="1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 wrapText="1"/>
    </xf>
    <xf numFmtId="0" fontId="2" fillId="4" borderId="0" xfId="0" applyFont="1" applyFill="1" applyBorder="1" applyAlignment="1">
      <alignment horizontal="left" wrapText="1"/>
    </xf>
    <xf numFmtId="0" fontId="4" fillId="4" borderId="5" xfId="0" applyFont="1" applyFill="1" applyBorder="1" applyAlignment="1">
      <alignment horizontal="center" wrapText="1"/>
    </xf>
    <xf numFmtId="164" fontId="0" fillId="4" borderId="16" xfId="1" applyNumberFormat="1" applyFont="1" applyFill="1" applyBorder="1"/>
    <xf numFmtId="0" fontId="2" fillId="0" borderId="0" xfId="0" applyFont="1" applyFill="1" applyBorder="1"/>
    <xf numFmtId="4" fontId="0" fillId="0" borderId="0" xfId="0" applyNumberFormat="1"/>
    <xf numFmtId="164" fontId="0" fillId="0" borderId="17" xfId="0" applyNumberFormat="1" applyBorder="1"/>
    <xf numFmtId="164" fontId="0" fillId="3" borderId="3" xfId="0" applyNumberFormat="1" applyFill="1" applyBorder="1" applyAlignment="1">
      <alignment horizontal="center"/>
    </xf>
    <xf numFmtId="0" fontId="7" fillId="0" borderId="0" xfId="0" applyFont="1" applyFill="1" applyBorder="1"/>
    <xf numFmtId="164" fontId="0" fillId="3" borderId="11" xfId="1" applyNumberFormat="1" applyFont="1" applyFill="1" applyBorder="1" applyAlignment="1">
      <alignment horizontal="center"/>
    </xf>
    <xf numFmtId="0" fontId="4" fillId="4" borderId="6" xfId="0" applyFont="1" applyFill="1" applyBorder="1" applyAlignment="1">
      <alignment horizontal="left" wrapText="1"/>
    </xf>
    <xf numFmtId="0" fontId="0" fillId="0" borderId="3" xfId="0" applyBorder="1"/>
    <xf numFmtId="0" fontId="0" fillId="4" borderId="8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2" fillId="0" borderId="15" xfId="0" applyFont="1" applyFill="1" applyBorder="1"/>
    <xf numFmtId="164" fontId="0" fillId="4" borderId="18" xfId="1" applyNumberFormat="1" applyFont="1" applyFill="1" applyBorder="1"/>
    <xf numFmtId="0" fontId="2" fillId="0" borderId="19" xfId="0" applyFont="1" applyFill="1" applyBorder="1"/>
    <xf numFmtId="164" fontId="0" fillId="4" borderId="20" xfId="1" applyNumberFormat="1" applyFont="1" applyFill="1" applyBorder="1"/>
    <xf numFmtId="164" fontId="0" fillId="4" borderId="21" xfId="1" applyNumberFormat="1" applyFont="1" applyFill="1" applyBorder="1"/>
    <xf numFmtId="164" fontId="4" fillId="4" borderId="5" xfId="1" applyNumberFormat="1" applyFont="1" applyFill="1" applyBorder="1"/>
    <xf numFmtId="164" fontId="4" fillId="4" borderId="5" xfId="1" applyNumberFormat="1" applyFont="1" applyFill="1" applyBorder="1" applyAlignment="1">
      <alignment horizontal="center"/>
    </xf>
    <xf numFmtId="164" fontId="4" fillId="4" borderId="6" xfId="1" applyNumberFormat="1" applyFont="1" applyFill="1" applyBorder="1"/>
    <xf numFmtId="0" fontId="7" fillId="0" borderId="0" xfId="0" applyFont="1"/>
    <xf numFmtId="164" fontId="0" fillId="0" borderId="0" xfId="1" applyNumberFormat="1" applyFont="1" applyAlignment="1">
      <alignment horizontal="center"/>
    </xf>
    <xf numFmtId="0" fontId="8" fillId="0" borderId="0" xfId="0" applyFont="1"/>
    <xf numFmtId="166" fontId="0" fillId="0" borderId="0" xfId="0" applyNumberFormat="1"/>
    <xf numFmtId="166" fontId="2" fillId="0" borderId="22" xfId="0" applyNumberFormat="1" applyFont="1" applyBorder="1"/>
    <xf numFmtId="166" fontId="2" fillId="0" borderId="0" xfId="0" applyNumberFormat="1" applyFont="1" applyBorder="1"/>
    <xf numFmtId="44" fontId="0" fillId="0" borderId="0" xfId="0" applyNumberFormat="1"/>
    <xf numFmtId="43" fontId="0" fillId="0" borderId="0" xfId="0" applyNumberFormat="1"/>
    <xf numFmtId="42" fontId="0" fillId="0" borderId="0" xfId="0" applyNumberFormat="1"/>
    <xf numFmtId="164" fontId="2" fillId="0" borderId="0" xfId="1" applyNumberFormat="1" applyFont="1"/>
    <xf numFmtId="164" fontId="8" fillId="0" borderId="0" xfId="1" applyNumberFormat="1" applyFont="1"/>
    <xf numFmtId="164" fontId="2" fillId="0" borderId="0" xfId="1" applyNumberFormat="1" applyFont="1" applyAlignment="1">
      <alignment horizontal="center"/>
    </xf>
    <xf numFmtId="41" fontId="0" fillId="4" borderId="3" xfId="0" applyNumberFormat="1" applyFill="1" applyBorder="1"/>
    <xf numFmtId="41" fontId="0" fillId="4" borderId="0" xfId="0" applyNumberFormat="1" applyFill="1"/>
    <xf numFmtId="0" fontId="7" fillId="0" borderId="0" xfId="0" applyFont="1" applyBorder="1"/>
    <xf numFmtId="44" fontId="7" fillId="0" borderId="0" xfId="0" applyNumberFormat="1" applyFont="1" applyBorder="1"/>
    <xf numFmtId="42" fontId="0" fillId="0" borderId="22" xfId="1" applyNumberFormat="1" applyFont="1" applyBorder="1"/>
    <xf numFmtId="44" fontId="7" fillId="0" borderId="0" xfId="0" applyNumberFormat="1" applyFont="1"/>
    <xf numFmtId="0" fontId="2" fillId="0" borderId="0" xfId="0" applyFont="1" applyAlignment="1">
      <alignment horizontal="right"/>
    </xf>
    <xf numFmtId="0" fontId="0" fillId="0" borderId="0" xfId="0" applyFont="1"/>
    <xf numFmtId="0" fontId="0" fillId="4" borderId="5" xfId="0" applyFont="1" applyFill="1" applyBorder="1"/>
    <xf numFmtId="0" fontId="0" fillId="4" borderId="6" xfId="0" applyFont="1" applyFill="1" applyBorder="1" applyAlignment="1">
      <alignment horizontal="left" wrapText="1"/>
    </xf>
    <xf numFmtId="0" fontId="0" fillId="4" borderId="0" xfId="0" applyFont="1" applyFill="1" applyBorder="1" applyAlignment="1">
      <alignment horizontal="left" wrapText="1"/>
    </xf>
    <xf numFmtId="0" fontId="0" fillId="0" borderId="0" xfId="0" applyFont="1" applyFill="1" applyBorder="1"/>
    <xf numFmtId="0" fontId="8" fillId="0" borderId="0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188"/>
  <sheetViews>
    <sheetView tabSelected="1" topLeftCell="A56" workbookViewId="0">
      <selection activeCell="G71" sqref="G71"/>
    </sheetView>
  </sheetViews>
  <sheetFormatPr defaultRowHeight="15" x14ac:dyDescent="0.25"/>
  <cols>
    <col min="2" max="2" width="30.85546875" customWidth="1"/>
    <col min="3" max="3" width="12.5703125" customWidth="1"/>
    <col min="4" max="4" width="11.42578125" customWidth="1"/>
    <col min="5" max="5" width="1.5703125" customWidth="1"/>
    <col min="6" max="6" width="11.140625" customWidth="1"/>
    <col min="7" max="7" width="13" customWidth="1"/>
    <col min="8" max="8" width="10.5703125" bestFit="1" customWidth="1"/>
    <col min="9" max="9" width="1.7109375" customWidth="1"/>
    <col min="10" max="10" width="10.5703125" bestFit="1" customWidth="1"/>
    <col min="11" max="11" width="7.140625" style="20" customWidth="1"/>
    <col min="12" max="12" width="10.5703125" bestFit="1" customWidth="1"/>
    <col min="13" max="13" width="11.5703125" customWidth="1"/>
    <col min="14" max="15" width="12" customWidth="1"/>
  </cols>
  <sheetData>
    <row r="1" spans="1:34" ht="21" customHeight="1" x14ac:dyDescent="0.35">
      <c r="A1" s="1" t="s">
        <v>102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/>
      <c r="Q1" s="2"/>
      <c r="R1" s="2"/>
      <c r="S1" s="2"/>
      <c r="T1" s="2"/>
      <c r="U1" s="2"/>
      <c r="V1" s="2"/>
      <c r="W1" s="2"/>
      <c r="X1" s="2"/>
      <c r="Y1" s="2"/>
      <c r="AB1" s="3"/>
      <c r="AC1" s="4"/>
      <c r="AD1" s="5"/>
      <c r="AE1" s="5"/>
      <c r="AF1" s="5"/>
      <c r="AG1" s="5"/>
      <c r="AH1" s="6"/>
    </row>
    <row r="2" spans="1:34" ht="21.75" customHeight="1" x14ac:dyDescent="0.35">
      <c r="A2" s="1" t="s">
        <v>103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2"/>
      <c r="Q2" s="2"/>
      <c r="R2" s="2"/>
      <c r="S2" s="2"/>
      <c r="T2" s="2"/>
      <c r="U2" s="2"/>
      <c r="V2" s="2"/>
      <c r="W2" s="2"/>
      <c r="X2" s="2"/>
      <c r="Y2" s="2"/>
      <c r="Z2" s="7"/>
      <c r="AA2" s="7"/>
      <c r="AB2" s="3"/>
      <c r="AC2" s="4"/>
      <c r="AD2" s="5"/>
      <c r="AE2" s="5"/>
      <c r="AF2" s="5"/>
      <c r="AG2" s="5"/>
      <c r="AH2" s="6"/>
    </row>
    <row r="3" spans="1:34" ht="15.75" thickBot="1" x14ac:dyDescent="0.3">
      <c r="C3" s="8" t="s">
        <v>0</v>
      </c>
      <c r="D3" s="8"/>
      <c r="E3" s="9"/>
      <c r="F3" s="8" t="s">
        <v>1</v>
      </c>
      <c r="G3" s="8"/>
      <c r="H3" s="8"/>
      <c r="I3" s="9"/>
      <c r="J3" s="8" t="s">
        <v>2</v>
      </c>
      <c r="K3" s="8"/>
      <c r="L3" s="8"/>
      <c r="M3" s="8"/>
      <c r="N3" s="8"/>
      <c r="O3" s="8"/>
    </row>
    <row r="4" spans="1:34" s="10" customFormat="1" ht="45" x14ac:dyDescent="0.25">
      <c r="A4" s="10" t="s">
        <v>3</v>
      </c>
      <c r="B4" s="11" t="s">
        <v>104</v>
      </c>
      <c r="C4" s="12" t="s">
        <v>4</v>
      </c>
      <c r="D4" s="12" t="s">
        <v>5</v>
      </c>
      <c r="F4" s="13" t="s">
        <v>6</v>
      </c>
      <c r="G4" s="13" t="s">
        <v>7</v>
      </c>
      <c r="H4" s="14" t="s">
        <v>8</v>
      </c>
      <c r="I4" s="14"/>
      <c r="J4" s="12" t="s">
        <v>9</v>
      </c>
      <c r="K4" s="15" t="s">
        <v>10</v>
      </c>
      <c r="L4" s="12" t="s">
        <v>11</v>
      </c>
      <c r="M4" s="12" t="s">
        <v>12</v>
      </c>
      <c r="N4" s="12" t="s">
        <v>13</v>
      </c>
      <c r="O4" s="12" t="s">
        <v>14</v>
      </c>
    </row>
    <row r="5" spans="1:34" s="10" customFormat="1" x14ac:dyDescent="0.25">
      <c r="B5" s="16" t="s">
        <v>15</v>
      </c>
      <c r="C5" s="17"/>
      <c r="D5" s="17"/>
      <c r="E5" s="17"/>
      <c r="F5" s="18"/>
      <c r="G5" s="18"/>
      <c r="H5" s="18"/>
      <c r="I5" s="18"/>
      <c r="J5" s="17"/>
      <c r="K5" s="19"/>
      <c r="L5" s="17"/>
      <c r="M5" s="17"/>
      <c r="N5" s="17"/>
      <c r="O5" s="17"/>
    </row>
    <row r="6" spans="1:34" x14ac:dyDescent="0.25">
      <c r="A6" s="20">
        <v>340445</v>
      </c>
      <c r="B6" s="94" t="s">
        <v>105</v>
      </c>
      <c r="C6" s="22">
        <v>1178957.8600000001</v>
      </c>
      <c r="D6" s="22">
        <v>1489703.03</v>
      </c>
      <c r="E6" s="22"/>
      <c r="F6" s="22">
        <v>1364071</v>
      </c>
      <c r="G6" s="22">
        <v>349999</v>
      </c>
      <c r="H6" s="22">
        <f>SUM(F6,G6)</f>
        <v>1714070</v>
      </c>
      <c r="I6" s="22"/>
      <c r="J6" s="22">
        <v>1649696</v>
      </c>
      <c r="K6" s="23">
        <v>-1</v>
      </c>
      <c r="L6" s="22">
        <f>J6*1.02</f>
        <v>1682689.92</v>
      </c>
      <c r="M6" s="22">
        <f t="shared" ref="M6:O8" si="0">L6*1.02</f>
        <v>1716343.7183999999</v>
      </c>
      <c r="N6" s="22">
        <f t="shared" si="0"/>
        <v>1750670.592768</v>
      </c>
      <c r="O6" s="22">
        <f t="shared" si="0"/>
        <v>1785684.00462336</v>
      </c>
    </row>
    <row r="7" spans="1:34" x14ac:dyDescent="0.25">
      <c r="A7" s="20">
        <v>340446</v>
      </c>
      <c r="B7" s="94" t="s">
        <v>106</v>
      </c>
      <c r="C7" s="22">
        <v>846462</v>
      </c>
      <c r="D7" s="22">
        <v>877482</v>
      </c>
      <c r="E7" s="22"/>
      <c r="F7" s="22">
        <v>622322</v>
      </c>
      <c r="G7" s="22">
        <v>383555</v>
      </c>
      <c r="H7" s="22">
        <f>SUM(F7,G7)</f>
        <v>1005877</v>
      </c>
      <c r="I7" s="22"/>
      <c r="J7" s="22">
        <f>H7*1.02</f>
        <v>1025994.54</v>
      </c>
      <c r="K7" s="24" t="s">
        <v>16</v>
      </c>
      <c r="L7" s="22">
        <f>J7*1.02</f>
        <v>1046514.4308000001</v>
      </c>
      <c r="M7" s="22">
        <f t="shared" ref="M7" si="1">L7*1.02</f>
        <v>1067444.7194160002</v>
      </c>
      <c r="N7" s="22">
        <f t="shared" ref="N7" si="2">M7*1.02</f>
        <v>1088793.6138043201</v>
      </c>
      <c r="O7" s="22">
        <f t="shared" ref="O7" si="3">N7*1.02</f>
        <v>1110569.4860804065</v>
      </c>
    </row>
    <row r="8" spans="1:34" x14ac:dyDescent="0.25">
      <c r="A8" s="20">
        <v>361701</v>
      </c>
      <c r="B8" s="94" t="s">
        <v>107</v>
      </c>
      <c r="C8" s="22"/>
      <c r="D8" s="22">
        <v>19888</v>
      </c>
      <c r="E8" s="22"/>
      <c r="F8" s="22">
        <v>15459</v>
      </c>
      <c r="G8" s="22">
        <v>300</v>
      </c>
      <c r="H8" s="22">
        <f>SUM(F8,G8)</f>
        <v>15759</v>
      </c>
      <c r="I8" s="22"/>
      <c r="J8" s="22">
        <f>H8*1.02</f>
        <v>16074.18</v>
      </c>
      <c r="K8" s="24" t="s">
        <v>16</v>
      </c>
      <c r="L8" s="22">
        <f>J8*1.02</f>
        <v>16395.6636</v>
      </c>
      <c r="M8" s="22">
        <f t="shared" si="0"/>
        <v>16723.576872000001</v>
      </c>
      <c r="N8" s="22">
        <f t="shared" si="0"/>
        <v>17058.048409440002</v>
      </c>
      <c r="O8" s="22">
        <f t="shared" si="0"/>
        <v>17399.209377628802</v>
      </c>
    </row>
    <row r="9" spans="1:34" x14ac:dyDescent="0.25">
      <c r="A9" s="20"/>
      <c r="B9" s="21" t="s">
        <v>17</v>
      </c>
      <c r="C9" s="25">
        <f t="shared" ref="C9:D9" si="4">SUM(C6:C8)</f>
        <v>2025419.86</v>
      </c>
      <c r="D9" s="25">
        <f t="shared" si="4"/>
        <v>2387073.0300000003</v>
      </c>
      <c r="E9" s="22"/>
      <c r="F9" s="25">
        <f>SUM(F6:F8)</f>
        <v>2001852</v>
      </c>
      <c r="G9" s="25">
        <f t="shared" ref="G9:H9" si="5">SUM(G6:G8)</f>
        <v>733854</v>
      </c>
      <c r="H9" s="25">
        <f t="shared" si="5"/>
        <v>2735706</v>
      </c>
      <c r="I9" s="22"/>
      <c r="J9" s="25">
        <f>SUM(J6:J8)</f>
        <v>2691764.72</v>
      </c>
      <c r="K9" s="23"/>
      <c r="L9" s="25">
        <f>SUM(L6:L8)</f>
        <v>2745600.0144000002</v>
      </c>
      <c r="M9" s="25">
        <f>SUM(M6:M8)</f>
        <v>2800512.0146880001</v>
      </c>
      <c r="N9" s="25">
        <f>SUM(N6:N8)</f>
        <v>2856522.2549817604</v>
      </c>
      <c r="O9" s="25">
        <f>SUM(O6:O8)</f>
        <v>2913652.700081395</v>
      </c>
    </row>
    <row r="10" spans="1:34" x14ac:dyDescent="0.25">
      <c r="A10" s="20"/>
      <c r="C10" s="22"/>
      <c r="D10" s="22"/>
      <c r="E10" s="22"/>
      <c r="F10" s="22"/>
      <c r="G10" s="22"/>
      <c r="H10" s="22"/>
      <c r="I10" s="22"/>
      <c r="J10" s="22"/>
      <c r="K10" s="26"/>
      <c r="L10" s="22"/>
      <c r="M10" s="22"/>
      <c r="N10" s="22"/>
      <c r="O10" s="22"/>
    </row>
    <row r="11" spans="1:34" x14ac:dyDescent="0.25">
      <c r="A11" s="27"/>
      <c r="B11" s="28" t="s">
        <v>18</v>
      </c>
      <c r="C11" s="29"/>
      <c r="D11" s="29"/>
      <c r="E11" s="29"/>
      <c r="F11" s="29"/>
      <c r="G11" s="29"/>
      <c r="H11" s="29"/>
      <c r="I11" s="29"/>
      <c r="J11" s="29"/>
      <c r="K11" s="30"/>
      <c r="L11" s="31"/>
      <c r="M11" s="32"/>
      <c r="N11" s="33"/>
      <c r="O11" s="33"/>
    </row>
    <row r="12" spans="1:34" x14ac:dyDescent="0.25">
      <c r="A12" s="27"/>
      <c r="B12" s="34" t="s">
        <v>19</v>
      </c>
      <c r="C12" s="29"/>
      <c r="D12" s="29"/>
      <c r="E12" s="29"/>
      <c r="F12" s="29"/>
      <c r="G12" s="29"/>
      <c r="H12" s="29"/>
      <c r="I12" s="29"/>
      <c r="J12" s="29"/>
      <c r="K12" s="30"/>
      <c r="L12" s="31"/>
      <c r="M12" s="32"/>
      <c r="N12" s="33"/>
      <c r="O12" s="33"/>
    </row>
    <row r="13" spans="1:34" x14ac:dyDescent="0.25">
      <c r="A13" s="27">
        <v>400001</v>
      </c>
      <c r="B13" s="35" t="s">
        <v>20</v>
      </c>
      <c r="C13" s="36">
        <v>252052.64</v>
      </c>
      <c r="D13" s="29">
        <v>530091.84</v>
      </c>
      <c r="E13" s="29"/>
      <c r="F13" s="29">
        <v>306070</v>
      </c>
      <c r="G13" s="29">
        <v>333524.03999999998</v>
      </c>
      <c r="H13" s="29">
        <f>SUM(F13,G13)</f>
        <v>639594.04</v>
      </c>
      <c r="I13" s="29"/>
      <c r="J13" s="22">
        <v>672384</v>
      </c>
      <c r="K13" s="26">
        <v>-2</v>
      </c>
      <c r="L13" s="22">
        <f t="shared" ref="L13:L20" si="6">J13*1.02</f>
        <v>685831.68000000005</v>
      </c>
      <c r="M13" s="22">
        <f t="shared" ref="M13:O20" si="7">L13*1.02</f>
        <v>699548.31360000011</v>
      </c>
      <c r="N13" s="22">
        <f t="shared" si="7"/>
        <v>713539.2798720001</v>
      </c>
      <c r="O13" s="22">
        <f t="shared" si="7"/>
        <v>727810.06546944007</v>
      </c>
    </row>
    <row r="14" spans="1:34" x14ac:dyDescent="0.25">
      <c r="A14" s="37">
        <v>400002</v>
      </c>
      <c r="B14" s="35" t="s">
        <v>21</v>
      </c>
      <c r="C14" s="36">
        <v>153347.59</v>
      </c>
      <c r="D14" s="29">
        <v>294151.76</v>
      </c>
      <c r="E14" s="29"/>
      <c r="F14" s="29">
        <v>143741</v>
      </c>
      <c r="G14" s="29">
        <v>124091.1</v>
      </c>
      <c r="H14" s="29">
        <f t="shared" ref="H14:H20" si="8">SUM(F14,G14)</f>
        <v>267832.09999999998</v>
      </c>
      <c r="I14" s="29"/>
      <c r="J14" s="22">
        <v>303872</v>
      </c>
      <c r="K14" s="26">
        <v>-2</v>
      </c>
      <c r="L14" s="22">
        <f t="shared" si="6"/>
        <v>309949.44</v>
      </c>
      <c r="M14" s="22">
        <f t="shared" si="7"/>
        <v>316148.42879999999</v>
      </c>
      <c r="N14" s="22">
        <f t="shared" si="7"/>
        <v>322471.39737600001</v>
      </c>
      <c r="O14" s="22">
        <f t="shared" si="7"/>
        <v>328920.82532352</v>
      </c>
    </row>
    <row r="15" spans="1:34" x14ac:dyDescent="0.25">
      <c r="A15" s="37">
        <v>400003</v>
      </c>
      <c r="B15" s="35" t="s">
        <v>22</v>
      </c>
      <c r="C15" s="36">
        <v>40562.57</v>
      </c>
      <c r="D15" s="29">
        <v>128865.97</v>
      </c>
      <c r="E15" s="29"/>
      <c r="F15" s="29">
        <v>51613</v>
      </c>
      <c r="G15" s="29">
        <v>88522.38</v>
      </c>
      <c r="H15" s="29">
        <f t="shared" si="8"/>
        <v>140135.38</v>
      </c>
      <c r="I15" s="29"/>
      <c r="J15" s="22">
        <v>199116</v>
      </c>
      <c r="K15" s="26">
        <v>-2</v>
      </c>
      <c r="L15" s="22">
        <f t="shared" si="6"/>
        <v>203098.32</v>
      </c>
      <c r="M15" s="22">
        <f t="shared" si="7"/>
        <v>207160.28640000001</v>
      </c>
      <c r="N15" s="22">
        <f t="shared" si="7"/>
        <v>211303.49212800001</v>
      </c>
      <c r="O15" s="22">
        <f t="shared" si="7"/>
        <v>215529.56197056003</v>
      </c>
    </row>
    <row r="16" spans="1:34" x14ac:dyDescent="0.25">
      <c r="A16" s="27">
        <v>400006</v>
      </c>
      <c r="B16" s="35" t="s">
        <v>23</v>
      </c>
      <c r="C16" s="36">
        <v>52250.17</v>
      </c>
      <c r="D16" s="29">
        <v>49556.53</v>
      </c>
      <c r="E16" s="29"/>
      <c r="F16" s="29">
        <v>28187</v>
      </c>
      <c r="G16" s="29">
        <v>28284.959999999999</v>
      </c>
      <c r="H16" s="29">
        <f t="shared" si="8"/>
        <v>56471.96</v>
      </c>
      <c r="I16" s="29"/>
      <c r="J16" s="22">
        <v>43037</v>
      </c>
      <c r="K16" s="26">
        <v>-2</v>
      </c>
      <c r="L16" s="22">
        <f t="shared" si="6"/>
        <v>43897.74</v>
      </c>
      <c r="M16" s="22">
        <f t="shared" si="7"/>
        <v>44775.694799999997</v>
      </c>
      <c r="N16" s="22">
        <f t="shared" si="7"/>
        <v>45671.208696000002</v>
      </c>
      <c r="O16" s="22">
        <f t="shared" si="7"/>
        <v>46584.632869920002</v>
      </c>
    </row>
    <row r="17" spans="1:15" x14ac:dyDescent="0.25">
      <c r="A17" s="27">
        <v>400031</v>
      </c>
      <c r="B17" s="95" t="s">
        <v>108</v>
      </c>
      <c r="C17" s="29">
        <v>4013.11</v>
      </c>
      <c r="D17" s="29">
        <v>4778.26</v>
      </c>
      <c r="E17" s="29"/>
      <c r="F17" s="29">
        <v>2094</v>
      </c>
      <c r="G17" s="29">
        <v>2942.1</v>
      </c>
      <c r="H17" s="29">
        <f t="shared" si="8"/>
        <v>5036.1000000000004</v>
      </c>
      <c r="I17" s="29"/>
      <c r="J17" s="22">
        <v>6000</v>
      </c>
      <c r="K17" s="26">
        <v>-2</v>
      </c>
      <c r="L17" s="22">
        <f t="shared" si="6"/>
        <v>6120</v>
      </c>
      <c r="M17" s="22">
        <f t="shared" si="7"/>
        <v>6242.4000000000005</v>
      </c>
      <c r="N17" s="22">
        <f t="shared" si="7"/>
        <v>6367.2480000000005</v>
      </c>
      <c r="O17" s="22">
        <f t="shared" si="7"/>
        <v>6494.5929600000009</v>
      </c>
    </row>
    <row r="18" spans="1:15" x14ac:dyDescent="0.25">
      <c r="A18" s="27">
        <v>400048</v>
      </c>
      <c r="B18" s="95" t="s">
        <v>109</v>
      </c>
      <c r="C18" s="29">
        <v>892.06</v>
      </c>
      <c r="D18" s="29">
        <v>6993.23</v>
      </c>
      <c r="E18" s="29"/>
      <c r="F18" s="29">
        <v>3956</v>
      </c>
      <c r="G18" s="29">
        <v>3956</v>
      </c>
      <c r="H18" s="29">
        <f t="shared" si="8"/>
        <v>7912</v>
      </c>
      <c r="I18" s="29"/>
      <c r="J18" s="22">
        <v>12239</v>
      </c>
      <c r="K18" s="26">
        <v>-2</v>
      </c>
      <c r="L18" s="22">
        <f t="shared" si="6"/>
        <v>12483.78</v>
      </c>
      <c r="M18" s="22">
        <f t="shared" si="7"/>
        <v>12733.455600000001</v>
      </c>
      <c r="N18" s="22">
        <f t="shared" si="7"/>
        <v>12988.124712000001</v>
      </c>
      <c r="O18" s="22">
        <f t="shared" si="7"/>
        <v>13247.887206240001</v>
      </c>
    </row>
    <row r="19" spans="1:15" x14ac:dyDescent="0.25">
      <c r="A19" s="27">
        <v>400049</v>
      </c>
      <c r="B19" s="95" t="s">
        <v>110</v>
      </c>
      <c r="C19" s="29">
        <v>4200</v>
      </c>
      <c r="D19" s="29">
        <v>4200</v>
      </c>
      <c r="E19" s="29"/>
      <c r="F19" s="29">
        <v>2100</v>
      </c>
      <c r="G19" s="29">
        <v>2100</v>
      </c>
      <c r="H19" s="29">
        <f t="shared" si="8"/>
        <v>4200</v>
      </c>
      <c r="I19" s="31"/>
      <c r="J19" s="32">
        <f>H19*1.02</f>
        <v>4284</v>
      </c>
      <c r="K19" s="24" t="s">
        <v>16</v>
      </c>
      <c r="L19" s="22">
        <f t="shared" si="6"/>
        <v>4369.68</v>
      </c>
      <c r="M19" s="22">
        <f t="shared" si="7"/>
        <v>4457.0736000000006</v>
      </c>
      <c r="N19" s="22">
        <f t="shared" si="7"/>
        <v>4546.2150720000009</v>
      </c>
      <c r="O19" s="22">
        <f t="shared" si="7"/>
        <v>4637.1393734400008</v>
      </c>
    </row>
    <row r="20" spans="1:15" x14ac:dyDescent="0.25">
      <c r="A20" s="27">
        <v>400050</v>
      </c>
      <c r="B20" s="95" t="s">
        <v>111</v>
      </c>
      <c r="C20" s="29">
        <v>2900</v>
      </c>
      <c r="D20" s="29">
        <v>2700</v>
      </c>
      <c r="E20" s="29"/>
      <c r="F20" s="29">
        <v>1200</v>
      </c>
      <c r="G20" s="29">
        <v>1200</v>
      </c>
      <c r="H20" s="29">
        <f t="shared" si="8"/>
        <v>2400</v>
      </c>
      <c r="I20" s="31"/>
      <c r="J20" s="38">
        <f>H20*1.02</f>
        <v>2448</v>
      </c>
      <c r="K20" s="39" t="s">
        <v>16</v>
      </c>
      <c r="L20" s="22">
        <f t="shared" si="6"/>
        <v>2496.96</v>
      </c>
      <c r="M20" s="22">
        <f t="shared" si="7"/>
        <v>2546.8992000000003</v>
      </c>
      <c r="N20" s="22">
        <f t="shared" si="7"/>
        <v>2597.8371840000004</v>
      </c>
      <c r="O20" s="22">
        <f t="shared" si="7"/>
        <v>2649.7939276800007</v>
      </c>
    </row>
    <row r="21" spans="1:15" x14ac:dyDescent="0.25">
      <c r="A21" s="27"/>
      <c r="B21" s="41" t="s">
        <v>24</v>
      </c>
      <c r="C21" s="42">
        <f>SUM(C13:C20)</f>
        <v>510218.13999999996</v>
      </c>
      <c r="D21" s="42">
        <f>SUM(D13:D20)</f>
        <v>1021337.59</v>
      </c>
      <c r="E21" s="40"/>
      <c r="F21" s="42">
        <f>SUM(F13:F20)</f>
        <v>538961</v>
      </c>
      <c r="G21" s="42">
        <f>SUM(G13:G20)</f>
        <v>584620.57999999996</v>
      </c>
      <c r="H21" s="42">
        <f>SUM(H13:H20)</f>
        <v>1123581.58</v>
      </c>
      <c r="I21" s="40"/>
      <c r="J21" s="42">
        <f>SUM(J13:J20)</f>
        <v>1243380</v>
      </c>
      <c r="K21" s="43"/>
      <c r="L21" s="42">
        <f>SUM(L13:L20)</f>
        <v>1268247.6000000001</v>
      </c>
      <c r="M21" s="42">
        <f>SUM(M13:M20)</f>
        <v>1293612.5520000001</v>
      </c>
      <c r="N21" s="42">
        <f>SUM(N13:N20)</f>
        <v>1319484.8030400001</v>
      </c>
      <c r="O21" s="42">
        <f>SUM(O13:O20)</f>
        <v>1345874.4991008004</v>
      </c>
    </row>
    <row r="22" spans="1:15" x14ac:dyDescent="0.25">
      <c r="A22" s="27"/>
      <c r="B22" s="44" t="s">
        <v>25</v>
      </c>
      <c r="C22" s="45"/>
      <c r="D22" s="45"/>
      <c r="E22" s="32"/>
      <c r="F22" s="45"/>
      <c r="G22" s="45"/>
      <c r="H22" s="45"/>
      <c r="I22" s="32"/>
      <c r="J22" s="45"/>
      <c r="K22" s="23"/>
      <c r="L22" s="45"/>
      <c r="M22" s="45"/>
      <c r="N22" s="45"/>
      <c r="O22" s="45"/>
    </row>
    <row r="23" spans="1:15" x14ac:dyDescent="0.25">
      <c r="A23" s="27">
        <v>400103</v>
      </c>
      <c r="B23" s="41" t="s">
        <v>26</v>
      </c>
      <c r="C23" s="32">
        <v>7457.13</v>
      </c>
      <c r="D23" s="32">
        <v>14936.94</v>
      </c>
      <c r="E23" s="32"/>
      <c r="F23" s="32">
        <v>7927</v>
      </c>
      <c r="G23" s="32">
        <v>7927</v>
      </c>
      <c r="H23" s="32">
        <f>SUM(F23,G23)</f>
        <v>15854</v>
      </c>
      <c r="I23" s="32"/>
      <c r="J23" s="46">
        <f>H23/$H$40*$J$40</f>
        <v>17490.116450205023</v>
      </c>
      <c r="K23" s="47">
        <v>-3</v>
      </c>
      <c r="L23" s="46">
        <f>J23/$J$40*$L$40</f>
        <v>17839.918779209125</v>
      </c>
      <c r="M23" s="46">
        <f>L23/$L$40*$M$40</f>
        <v>18196.717154793307</v>
      </c>
      <c r="N23" s="46">
        <f>M23/$M$40*$N$40</f>
        <v>18560.651497889172</v>
      </c>
      <c r="O23" s="46">
        <f>N23/$N$40*$O$40</f>
        <v>18931.864527846959</v>
      </c>
    </row>
    <row r="24" spans="1:15" x14ac:dyDescent="0.25">
      <c r="A24" s="27">
        <v>400104</v>
      </c>
      <c r="B24" s="41" t="s">
        <v>27</v>
      </c>
      <c r="C24" s="32">
        <v>117805.28</v>
      </c>
      <c r="D24" s="32">
        <v>0</v>
      </c>
      <c r="E24" s="32"/>
      <c r="F24" s="32"/>
      <c r="G24" s="32"/>
      <c r="H24" s="32">
        <f t="shared" ref="H24:H39" si="9">SUM(F24,G24)</f>
        <v>0</v>
      </c>
      <c r="I24" s="32"/>
      <c r="J24" s="46">
        <f t="shared" ref="J24:J39" si="10">H24/$H$40*$J$40</f>
        <v>0</v>
      </c>
      <c r="K24" s="47"/>
      <c r="L24" s="46">
        <f t="shared" ref="L24:L39" si="11">J24/$J$40*$L$40</f>
        <v>0</v>
      </c>
      <c r="M24" s="46">
        <f t="shared" ref="M24:M39" si="12">L24/$L$40*$M$40</f>
        <v>0</v>
      </c>
      <c r="N24" s="46">
        <f t="shared" ref="N24:N39" si="13">M24/$M$40*$N$40</f>
        <v>0</v>
      </c>
      <c r="O24" s="46">
        <f t="shared" ref="O24:O39" si="14">N24/$N$40*$O$40</f>
        <v>0</v>
      </c>
    </row>
    <row r="25" spans="1:15" x14ac:dyDescent="0.25">
      <c r="A25" s="27">
        <v>400105</v>
      </c>
      <c r="B25" s="41" t="s">
        <v>28</v>
      </c>
      <c r="C25" s="32">
        <v>65719.350000000006</v>
      </c>
      <c r="D25" s="32">
        <v>146556.81</v>
      </c>
      <c r="E25" s="32"/>
      <c r="F25" s="32">
        <v>72230</v>
      </c>
      <c r="G25" s="32">
        <f>F25</f>
        <v>72230</v>
      </c>
      <c r="H25" s="32">
        <f t="shared" si="9"/>
        <v>144460</v>
      </c>
      <c r="I25" s="32"/>
      <c r="J25" s="46">
        <f t="shared" si="10"/>
        <v>159368.12302236771</v>
      </c>
      <c r="K25" s="47">
        <v>-3</v>
      </c>
      <c r="L25" s="46">
        <f t="shared" si="11"/>
        <v>162555.48548281507</v>
      </c>
      <c r="M25" s="46">
        <f t="shared" si="12"/>
        <v>165806.59519247137</v>
      </c>
      <c r="N25" s="46">
        <f t="shared" si="13"/>
        <v>169122.72709632077</v>
      </c>
      <c r="O25" s="46">
        <f t="shared" si="14"/>
        <v>172505.18163824722</v>
      </c>
    </row>
    <row r="26" spans="1:15" x14ac:dyDescent="0.25">
      <c r="A26" s="27">
        <v>400106</v>
      </c>
      <c r="B26" s="41" t="s">
        <v>29</v>
      </c>
      <c r="C26" s="32">
        <v>8402.89</v>
      </c>
      <c r="D26" s="32">
        <v>16652.05</v>
      </c>
      <c r="E26" s="32"/>
      <c r="F26" s="32">
        <v>8005</v>
      </c>
      <c r="G26" s="32">
        <f t="shared" ref="G26:G39" si="15">F26</f>
        <v>8005</v>
      </c>
      <c r="H26" s="32">
        <f t="shared" si="9"/>
        <v>16010</v>
      </c>
      <c r="I26" s="32"/>
      <c r="J26" s="46">
        <f t="shared" si="10"/>
        <v>17662.215489326507</v>
      </c>
      <c r="K26" s="47">
        <v>-3</v>
      </c>
      <c r="L26" s="46">
        <f t="shared" si="11"/>
        <v>18015.459799113039</v>
      </c>
      <c r="M26" s="46">
        <f t="shared" si="12"/>
        <v>18375.768995095299</v>
      </c>
      <c r="N26" s="46">
        <f t="shared" si="13"/>
        <v>18743.284374997202</v>
      </c>
      <c r="O26" s="46">
        <f t="shared" si="14"/>
        <v>19118.150062497152</v>
      </c>
    </row>
    <row r="27" spans="1:15" x14ac:dyDescent="0.25">
      <c r="A27" s="27">
        <v>400109</v>
      </c>
      <c r="B27" s="41" t="s">
        <v>30</v>
      </c>
      <c r="C27" s="32">
        <v>235.92</v>
      </c>
      <c r="D27" s="32">
        <v>429.52</v>
      </c>
      <c r="E27" s="32"/>
      <c r="F27" s="32">
        <v>237</v>
      </c>
      <c r="G27" s="32">
        <f t="shared" si="15"/>
        <v>237</v>
      </c>
      <c r="H27" s="32">
        <f t="shared" si="9"/>
        <v>474</v>
      </c>
      <c r="I27" s="32"/>
      <c r="J27" s="46">
        <f t="shared" si="10"/>
        <v>522.9163111768122</v>
      </c>
      <c r="K27" s="47">
        <v>-3</v>
      </c>
      <c r="L27" s="46">
        <f t="shared" si="11"/>
        <v>533.37463740034843</v>
      </c>
      <c r="M27" s="46">
        <f t="shared" si="12"/>
        <v>544.04213014835545</v>
      </c>
      <c r="N27" s="46">
        <f t="shared" si="13"/>
        <v>554.9229727513225</v>
      </c>
      <c r="O27" s="46">
        <f t="shared" si="14"/>
        <v>566.02143220634912</v>
      </c>
    </row>
    <row r="28" spans="1:15" x14ac:dyDescent="0.25">
      <c r="A28" s="27">
        <v>400110</v>
      </c>
      <c r="B28" s="41" t="s">
        <v>31</v>
      </c>
      <c r="C28" s="32">
        <v>2252</v>
      </c>
      <c r="D28" s="32">
        <v>3727.81</v>
      </c>
      <c r="E28" s="32"/>
      <c r="F28" s="32">
        <v>1985</v>
      </c>
      <c r="G28" s="32">
        <f t="shared" si="15"/>
        <v>1985</v>
      </c>
      <c r="H28" s="32">
        <f t="shared" si="9"/>
        <v>3970</v>
      </c>
      <c r="I28" s="32"/>
      <c r="J28" s="46">
        <f t="shared" si="10"/>
        <v>4379.6999058479842</v>
      </c>
      <c r="K28" s="47">
        <v>-3</v>
      </c>
      <c r="L28" s="46">
        <f t="shared" si="11"/>
        <v>4467.2939039649436</v>
      </c>
      <c r="M28" s="46">
        <f t="shared" si="12"/>
        <v>4556.6397820442426</v>
      </c>
      <c r="N28" s="46">
        <f t="shared" si="13"/>
        <v>4647.7725776851275</v>
      </c>
      <c r="O28" s="46">
        <f t="shared" si="14"/>
        <v>4740.7280292388314</v>
      </c>
    </row>
    <row r="29" spans="1:15" x14ac:dyDescent="0.25">
      <c r="A29" s="27">
        <v>400111</v>
      </c>
      <c r="B29" s="41" t="s">
        <v>32</v>
      </c>
      <c r="C29" s="32">
        <v>1148.1600000000001</v>
      </c>
      <c r="D29" s="32">
        <v>2105.8200000000002</v>
      </c>
      <c r="E29" s="32"/>
      <c r="F29" s="32">
        <v>1046</v>
      </c>
      <c r="G29" s="32">
        <f t="shared" si="15"/>
        <v>1046</v>
      </c>
      <c r="H29" s="32">
        <f t="shared" si="9"/>
        <v>2092</v>
      </c>
      <c r="I29" s="32"/>
      <c r="J29" s="46">
        <f t="shared" si="10"/>
        <v>2307.8922425778292</v>
      </c>
      <c r="K29" s="47">
        <v>-3</v>
      </c>
      <c r="L29" s="46">
        <f t="shared" si="11"/>
        <v>2354.0500874293857</v>
      </c>
      <c r="M29" s="46">
        <f t="shared" si="12"/>
        <v>2401.1310891779735</v>
      </c>
      <c r="N29" s="46">
        <f t="shared" si="13"/>
        <v>2449.1537109615329</v>
      </c>
      <c r="O29" s="46">
        <f t="shared" si="14"/>
        <v>2498.136785180764</v>
      </c>
    </row>
    <row r="30" spans="1:15" x14ac:dyDescent="0.25">
      <c r="A30" s="27">
        <v>400112</v>
      </c>
      <c r="B30" s="41" t="s">
        <v>33</v>
      </c>
      <c r="C30" s="32">
        <v>2746.39</v>
      </c>
      <c r="D30" s="32">
        <v>5557.04</v>
      </c>
      <c r="E30" s="32"/>
      <c r="F30" s="32">
        <v>2124</v>
      </c>
      <c r="G30" s="32">
        <f t="shared" si="15"/>
        <v>2124</v>
      </c>
      <c r="H30" s="32">
        <f t="shared" si="9"/>
        <v>4248</v>
      </c>
      <c r="I30" s="32"/>
      <c r="J30" s="46">
        <f t="shared" si="10"/>
        <v>4686.3892191542163</v>
      </c>
      <c r="K30" s="47">
        <v>-3</v>
      </c>
      <c r="L30" s="46">
        <f t="shared" si="11"/>
        <v>4780.1170035373007</v>
      </c>
      <c r="M30" s="46">
        <f t="shared" si="12"/>
        <v>4875.719343608047</v>
      </c>
      <c r="N30" s="46">
        <f t="shared" si="13"/>
        <v>4973.2337304802077</v>
      </c>
      <c r="O30" s="46">
        <f t="shared" si="14"/>
        <v>5072.6984050898127</v>
      </c>
    </row>
    <row r="31" spans="1:15" x14ac:dyDescent="0.25">
      <c r="A31" s="27">
        <v>400114</v>
      </c>
      <c r="B31" s="41" t="s">
        <v>34</v>
      </c>
      <c r="C31" s="32">
        <v>4777.6499999999996</v>
      </c>
      <c r="D31" s="32">
        <v>9407.83</v>
      </c>
      <c r="E31" s="32"/>
      <c r="F31" s="32">
        <v>4943</v>
      </c>
      <c r="G31" s="32">
        <f t="shared" si="15"/>
        <v>4943</v>
      </c>
      <c r="H31" s="32">
        <f t="shared" si="9"/>
        <v>9886</v>
      </c>
      <c r="I31" s="32"/>
      <c r="J31" s="46">
        <f t="shared" si="10"/>
        <v>10906.225004839589</v>
      </c>
      <c r="K31" s="47">
        <v>-3</v>
      </c>
      <c r="L31" s="46">
        <f t="shared" si="11"/>
        <v>11124.349504936381</v>
      </c>
      <c r="M31" s="46">
        <f t="shared" si="12"/>
        <v>11346.836495035108</v>
      </c>
      <c r="N31" s="46">
        <f t="shared" si="13"/>
        <v>11573.773224935809</v>
      </c>
      <c r="O31" s="46">
        <f t="shared" si="14"/>
        <v>11805.248689434527</v>
      </c>
    </row>
    <row r="32" spans="1:15" x14ac:dyDescent="0.25">
      <c r="A32" s="27">
        <v>400116</v>
      </c>
      <c r="B32" s="41" t="s">
        <v>35</v>
      </c>
      <c r="C32" s="32">
        <v>1368.25</v>
      </c>
      <c r="D32" s="32">
        <v>1859.89</v>
      </c>
      <c r="E32" s="32"/>
      <c r="F32" s="32">
        <v>3116</v>
      </c>
      <c r="G32" s="32">
        <f t="shared" si="15"/>
        <v>3116</v>
      </c>
      <c r="H32" s="32">
        <f t="shared" si="9"/>
        <v>6232</v>
      </c>
      <c r="I32" s="32"/>
      <c r="J32" s="46">
        <f t="shared" si="10"/>
        <v>6875.1359731094808</v>
      </c>
      <c r="K32" s="47">
        <v>-3</v>
      </c>
      <c r="L32" s="46">
        <f t="shared" si="11"/>
        <v>7012.6386925716706</v>
      </c>
      <c r="M32" s="46">
        <f t="shared" si="12"/>
        <v>7152.8914664231042</v>
      </c>
      <c r="N32" s="46">
        <f t="shared" si="13"/>
        <v>7295.9492957515658</v>
      </c>
      <c r="O32" s="46">
        <f t="shared" si="14"/>
        <v>7441.8682816665987</v>
      </c>
    </row>
    <row r="33" spans="1:15" x14ac:dyDescent="0.25">
      <c r="A33" s="27">
        <v>400117</v>
      </c>
      <c r="B33" s="41" t="s">
        <v>36</v>
      </c>
      <c r="C33" s="32">
        <v>699.99</v>
      </c>
      <c r="D33" s="32">
        <v>750</v>
      </c>
      <c r="E33" s="32"/>
      <c r="F33" s="32"/>
      <c r="G33" s="32">
        <v>750</v>
      </c>
      <c r="H33" s="32">
        <f t="shared" si="9"/>
        <v>750</v>
      </c>
      <c r="I33" s="32"/>
      <c r="J33" s="46">
        <f t="shared" si="10"/>
        <v>827.39922654558893</v>
      </c>
      <c r="K33" s="47">
        <v>-3</v>
      </c>
      <c r="L33" s="46">
        <f t="shared" si="11"/>
        <v>843.94721107650082</v>
      </c>
      <c r="M33" s="46">
        <f t="shared" si="12"/>
        <v>860.82615529803081</v>
      </c>
      <c r="N33" s="46">
        <f t="shared" si="13"/>
        <v>878.04267840399132</v>
      </c>
      <c r="O33" s="46">
        <f t="shared" si="14"/>
        <v>895.60353197207144</v>
      </c>
    </row>
    <row r="34" spans="1:15" x14ac:dyDescent="0.25">
      <c r="A34" s="27">
        <v>400121</v>
      </c>
      <c r="B34" s="41" t="s">
        <v>37</v>
      </c>
      <c r="C34" s="32">
        <v>6983.69</v>
      </c>
      <c r="D34" s="32">
        <v>13806.04</v>
      </c>
      <c r="E34" s="32"/>
      <c r="F34" s="32">
        <v>4900</v>
      </c>
      <c r="G34" s="32">
        <f t="shared" si="15"/>
        <v>4900</v>
      </c>
      <c r="H34" s="32">
        <f t="shared" si="9"/>
        <v>9800</v>
      </c>
      <c r="I34" s="32"/>
      <c r="J34" s="46">
        <f t="shared" si="10"/>
        <v>10811.349893529028</v>
      </c>
      <c r="K34" s="47">
        <v>-3</v>
      </c>
      <c r="L34" s="46">
        <f t="shared" si="11"/>
        <v>11027.576891399609</v>
      </c>
      <c r="M34" s="46">
        <f t="shared" si="12"/>
        <v>11248.128429227601</v>
      </c>
      <c r="N34" s="46">
        <f t="shared" si="13"/>
        <v>11473.090997812153</v>
      </c>
      <c r="O34" s="46">
        <f t="shared" si="14"/>
        <v>11702.552817768397</v>
      </c>
    </row>
    <row r="35" spans="1:15" x14ac:dyDescent="0.25">
      <c r="A35" s="27">
        <v>400122</v>
      </c>
      <c r="B35" s="41" t="s">
        <v>38</v>
      </c>
      <c r="C35" s="32">
        <v>28773.7</v>
      </c>
      <c r="D35" s="32">
        <v>69352.070000000007</v>
      </c>
      <c r="E35" s="32"/>
      <c r="F35" s="32">
        <v>30402</v>
      </c>
      <c r="G35" s="32">
        <f t="shared" si="15"/>
        <v>30402</v>
      </c>
      <c r="H35" s="32">
        <f t="shared" si="9"/>
        <v>60804</v>
      </c>
      <c r="I35" s="32"/>
      <c r="J35" s="46">
        <f t="shared" si="10"/>
        <v>67078.910094503983</v>
      </c>
      <c r="K35" s="47">
        <v>-3</v>
      </c>
      <c r="L35" s="46">
        <f t="shared" si="11"/>
        <v>68420.488296394062</v>
      </c>
      <c r="M35" s="46">
        <f t="shared" si="12"/>
        <v>69788.89806232194</v>
      </c>
      <c r="N35" s="46">
        <f t="shared" si="13"/>
        <v>71184.676023568376</v>
      </c>
      <c r="O35" s="46">
        <f t="shared" si="14"/>
        <v>72608.369544039757</v>
      </c>
    </row>
    <row r="36" spans="1:15" x14ac:dyDescent="0.25">
      <c r="A36" s="27">
        <v>400127</v>
      </c>
      <c r="B36" s="41" t="s">
        <v>39</v>
      </c>
      <c r="C36" s="32">
        <v>19169.09</v>
      </c>
      <c r="D36" s="32">
        <v>39338.400000000001</v>
      </c>
      <c r="E36" s="32"/>
      <c r="F36" s="32">
        <v>21052</v>
      </c>
      <c r="G36" s="32">
        <f t="shared" si="15"/>
        <v>21052</v>
      </c>
      <c r="H36" s="32">
        <f t="shared" si="9"/>
        <v>42104</v>
      </c>
      <c r="I36" s="32"/>
      <c r="J36" s="46">
        <f t="shared" si="10"/>
        <v>46449.08937930064</v>
      </c>
      <c r="K36" s="47">
        <v>-3</v>
      </c>
      <c r="L36" s="46">
        <f t="shared" si="11"/>
        <v>47378.07116688665</v>
      </c>
      <c r="M36" s="46">
        <f t="shared" si="12"/>
        <v>48325.632590224384</v>
      </c>
      <c r="N36" s="46">
        <f t="shared" si="13"/>
        <v>49292.14524202887</v>
      </c>
      <c r="O36" s="46">
        <f t="shared" si="14"/>
        <v>50277.988146869458</v>
      </c>
    </row>
    <row r="37" spans="1:15" x14ac:dyDescent="0.25">
      <c r="A37" s="27">
        <v>400130</v>
      </c>
      <c r="B37" s="41" t="s">
        <v>40</v>
      </c>
      <c r="C37" s="32">
        <v>706.05</v>
      </c>
      <c r="D37" s="32">
        <v>641.72</v>
      </c>
      <c r="E37" s="32"/>
      <c r="F37" s="32">
        <v>256</v>
      </c>
      <c r="G37" s="32">
        <f t="shared" si="15"/>
        <v>256</v>
      </c>
      <c r="H37" s="32">
        <f t="shared" si="9"/>
        <v>512</v>
      </c>
      <c r="I37" s="32"/>
      <c r="J37" s="46">
        <f t="shared" si="10"/>
        <v>564.83787198845539</v>
      </c>
      <c r="K37" s="47">
        <v>-3</v>
      </c>
      <c r="L37" s="46">
        <f t="shared" si="11"/>
        <v>576.13462942822446</v>
      </c>
      <c r="M37" s="46">
        <f t="shared" si="12"/>
        <v>587.65732201678895</v>
      </c>
      <c r="N37" s="46">
        <f t="shared" si="13"/>
        <v>599.41046845712469</v>
      </c>
      <c r="O37" s="46">
        <f t="shared" si="14"/>
        <v>611.39867782626732</v>
      </c>
    </row>
    <row r="38" spans="1:15" x14ac:dyDescent="0.25">
      <c r="A38" s="27">
        <v>400149</v>
      </c>
      <c r="B38" s="41" t="s">
        <v>41</v>
      </c>
      <c r="C38" s="32">
        <v>0</v>
      </c>
      <c r="D38" s="32">
        <v>123020.52</v>
      </c>
      <c r="E38" s="32"/>
      <c r="F38" s="32">
        <v>67696</v>
      </c>
      <c r="G38" s="32">
        <f t="shared" si="15"/>
        <v>67696</v>
      </c>
      <c r="H38" s="32">
        <f t="shared" si="9"/>
        <v>135392</v>
      </c>
      <c r="I38" s="32"/>
      <c r="J38" s="46">
        <f t="shared" si="10"/>
        <v>149364.31477394718</v>
      </c>
      <c r="K38" s="47">
        <v>-3</v>
      </c>
      <c r="L38" s="46">
        <f t="shared" si="11"/>
        <v>152351.60106942613</v>
      </c>
      <c r="M38" s="46">
        <f t="shared" si="12"/>
        <v>155398.63309081466</v>
      </c>
      <c r="N38" s="46">
        <f t="shared" si="13"/>
        <v>158506.60575263095</v>
      </c>
      <c r="O38" s="46">
        <f t="shared" si="14"/>
        <v>161676.73786768361</v>
      </c>
    </row>
    <row r="39" spans="1:15" x14ac:dyDescent="0.25">
      <c r="A39" s="27">
        <v>400151</v>
      </c>
      <c r="B39" s="41" t="s">
        <v>42</v>
      </c>
      <c r="C39" s="32">
        <v>0</v>
      </c>
      <c r="D39" s="32">
        <v>162984.82</v>
      </c>
      <c r="E39" s="32"/>
      <c r="F39" s="48">
        <v>114644</v>
      </c>
      <c r="G39" s="32">
        <f t="shared" si="15"/>
        <v>114644</v>
      </c>
      <c r="H39" s="32">
        <f t="shared" si="9"/>
        <v>229288</v>
      </c>
      <c r="I39" s="32"/>
      <c r="J39" s="46">
        <f t="shared" si="10"/>
        <v>252950.28514158001</v>
      </c>
      <c r="K39" s="47">
        <v>-3</v>
      </c>
      <c r="L39" s="46">
        <f t="shared" si="11"/>
        <v>258009.29084441162</v>
      </c>
      <c r="M39" s="46">
        <f t="shared" si="12"/>
        <v>263169.47666129988</v>
      </c>
      <c r="N39" s="46">
        <f t="shared" si="13"/>
        <v>268432.86619452591</v>
      </c>
      <c r="O39" s="46">
        <f t="shared" si="14"/>
        <v>273801.52351841651</v>
      </c>
    </row>
    <row r="40" spans="1:15" x14ac:dyDescent="0.25">
      <c r="A40" s="27"/>
      <c r="B40" s="41" t="s">
        <v>43</v>
      </c>
      <c r="C40" s="49">
        <f>SUM(C23:C39)</f>
        <v>268245.54000000004</v>
      </c>
      <c r="D40" s="49">
        <f>SUM(D23:D39)</f>
        <v>611127.28</v>
      </c>
      <c r="E40" s="32"/>
      <c r="F40" s="49">
        <f>SUM(F23:F39)</f>
        <v>340563</v>
      </c>
      <c r="G40" s="49">
        <f>SUM(G23:G39)</f>
        <v>341313</v>
      </c>
      <c r="H40" s="49">
        <f>SUM(H23:H39)</f>
        <v>681876</v>
      </c>
      <c r="I40" s="32"/>
      <c r="J40" s="49">
        <f>0.605*J21</f>
        <v>752244.9</v>
      </c>
      <c r="K40" s="23"/>
      <c r="L40" s="49">
        <f t="shared" ref="L40:O40" si="16">0.605*L21</f>
        <v>767289.79800000007</v>
      </c>
      <c r="M40" s="49">
        <f t="shared" si="16"/>
        <v>782635.59396000009</v>
      </c>
      <c r="N40" s="49">
        <f t="shared" si="16"/>
        <v>798288.30583920004</v>
      </c>
      <c r="O40" s="49">
        <f t="shared" si="16"/>
        <v>814254.07195598423</v>
      </c>
    </row>
    <row r="41" spans="1:15" x14ac:dyDescent="0.25">
      <c r="A41" s="27"/>
      <c r="B41" s="44" t="s">
        <v>44</v>
      </c>
      <c r="C41" s="50"/>
      <c r="D41" s="50"/>
      <c r="E41" s="32"/>
      <c r="F41" s="51"/>
      <c r="G41" s="50"/>
      <c r="H41" s="51"/>
      <c r="I41" s="32"/>
      <c r="J41" s="51"/>
      <c r="K41" s="52"/>
      <c r="L41" s="50"/>
      <c r="M41" s="50"/>
      <c r="N41" s="50"/>
      <c r="O41" s="50"/>
    </row>
    <row r="42" spans="1:15" x14ac:dyDescent="0.25">
      <c r="A42" s="53">
        <v>400201</v>
      </c>
      <c r="B42" s="96" t="s">
        <v>112</v>
      </c>
      <c r="C42" s="32">
        <v>31757.15</v>
      </c>
      <c r="D42" s="32">
        <v>32112.34</v>
      </c>
      <c r="E42" s="32"/>
      <c r="F42" s="32">
        <v>9433.52</v>
      </c>
      <c r="G42" s="32">
        <f>F42+20000</f>
        <v>29433.52</v>
      </c>
      <c r="H42" s="32">
        <f>SUM(F42,G42)</f>
        <v>38867.040000000001</v>
      </c>
      <c r="I42" s="32"/>
      <c r="J42" s="33">
        <v>52500</v>
      </c>
      <c r="K42" s="23">
        <v>-4</v>
      </c>
      <c r="L42" s="22">
        <f t="shared" ref="L42:L49" si="17">J42*1.02</f>
        <v>53550</v>
      </c>
      <c r="M42" s="22">
        <f t="shared" ref="M42:O50" si="18">L42*1.02</f>
        <v>54621</v>
      </c>
      <c r="N42" s="22">
        <f t="shared" si="18"/>
        <v>55713.42</v>
      </c>
      <c r="O42" s="22">
        <f t="shared" si="18"/>
        <v>56827.688399999999</v>
      </c>
    </row>
    <row r="43" spans="1:15" x14ac:dyDescent="0.25">
      <c r="A43" s="53">
        <v>400206</v>
      </c>
      <c r="B43" s="96" t="s">
        <v>113</v>
      </c>
      <c r="C43" s="32">
        <v>168375</v>
      </c>
      <c r="D43" s="32">
        <v>137614.01999999999</v>
      </c>
      <c r="E43" s="32"/>
      <c r="F43" s="51">
        <v>77080</v>
      </c>
      <c r="G43" s="48">
        <f>200000-F43</f>
        <v>122920</v>
      </c>
      <c r="H43" s="32">
        <f t="shared" ref="H43:H53" si="19">SUM(F43,G43)</f>
        <v>200000</v>
      </c>
      <c r="I43" s="32"/>
      <c r="J43" s="22">
        <v>230000</v>
      </c>
      <c r="K43" s="26">
        <v>-5</v>
      </c>
      <c r="L43" s="22">
        <f t="shared" si="17"/>
        <v>234600</v>
      </c>
      <c r="M43" s="22">
        <f t="shared" si="18"/>
        <v>239292</v>
      </c>
      <c r="N43" s="22">
        <f t="shared" si="18"/>
        <v>244077.84</v>
      </c>
      <c r="O43" s="22">
        <f t="shared" si="18"/>
        <v>248959.39679999999</v>
      </c>
    </row>
    <row r="44" spans="1:15" x14ac:dyDescent="0.25">
      <c r="A44" s="53">
        <v>400220</v>
      </c>
      <c r="B44" s="97" t="s">
        <v>114</v>
      </c>
      <c r="C44" s="48">
        <v>14375.69</v>
      </c>
      <c r="D44" s="48">
        <v>2375.1999999999998</v>
      </c>
      <c r="E44" s="48"/>
      <c r="F44" s="32">
        <v>0</v>
      </c>
      <c r="G44" s="32">
        <v>0</v>
      </c>
      <c r="H44" s="32">
        <f t="shared" si="19"/>
        <v>0</v>
      </c>
      <c r="I44" s="48"/>
      <c r="J44" s="22">
        <v>25000</v>
      </c>
      <c r="K44" s="26">
        <v>-6</v>
      </c>
      <c r="L44" s="22">
        <f t="shared" si="17"/>
        <v>25500</v>
      </c>
      <c r="M44" s="22">
        <f t="shared" si="18"/>
        <v>26010</v>
      </c>
      <c r="N44" s="22">
        <f t="shared" si="18"/>
        <v>26530.2</v>
      </c>
      <c r="O44" s="22">
        <f t="shared" si="18"/>
        <v>27060.804</v>
      </c>
    </row>
    <row r="45" spans="1:15" x14ac:dyDescent="0.25">
      <c r="A45" s="53">
        <v>400241</v>
      </c>
      <c r="B45" s="97" t="s">
        <v>45</v>
      </c>
      <c r="C45" s="48">
        <v>0</v>
      </c>
      <c r="D45" s="48">
        <v>359.24</v>
      </c>
      <c r="E45" s="48"/>
      <c r="F45" s="32">
        <v>0</v>
      </c>
      <c r="G45" s="32">
        <v>200</v>
      </c>
      <c r="H45" s="32">
        <f t="shared" si="19"/>
        <v>200</v>
      </c>
      <c r="I45" s="48"/>
      <c r="J45" s="32">
        <f>H45*1.02</f>
        <v>204</v>
      </c>
      <c r="K45" s="24" t="s">
        <v>16</v>
      </c>
      <c r="L45" s="22">
        <f t="shared" si="17"/>
        <v>208.08</v>
      </c>
      <c r="M45" s="22">
        <f t="shared" si="18"/>
        <v>212.24160000000001</v>
      </c>
      <c r="N45" s="22">
        <f t="shared" si="18"/>
        <v>216.48643200000001</v>
      </c>
      <c r="O45" s="22">
        <f t="shared" si="18"/>
        <v>220.81616064000002</v>
      </c>
    </row>
    <row r="46" spans="1:15" x14ac:dyDescent="0.25">
      <c r="A46" s="55">
        <v>400242</v>
      </c>
      <c r="B46" s="21" t="s">
        <v>46</v>
      </c>
      <c r="C46" s="48">
        <v>37.979999999999997</v>
      </c>
      <c r="D46" s="48">
        <v>1283.72</v>
      </c>
      <c r="E46" s="48"/>
      <c r="F46" s="48"/>
      <c r="G46" s="48">
        <v>1200</v>
      </c>
      <c r="H46" s="32">
        <f t="shared" si="19"/>
        <v>1200</v>
      </c>
      <c r="I46" s="48"/>
      <c r="J46" s="32">
        <f>H46*1.02</f>
        <v>1224</v>
      </c>
      <c r="K46" s="24" t="s">
        <v>16</v>
      </c>
      <c r="L46" s="22">
        <f t="shared" si="17"/>
        <v>1248.48</v>
      </c>
      <c r="M46" s="22">
        <f t="shared" si="18"/>
        <v>1273.4496000000001</v>
      </c>
      <c r="N46" s="22">
        <f t="shared" si="18"/>
        <v>1298.9185920000002</v>
      </c>
      <c r="O46" s="22">
        <f t="shared" si="18"/>
        <v>1324.8969638400004</v>
      </c>
    </row>
    <row r="47" spans="1:15" x14ac:dyDescent="0.25">
      <c r="A47" s="55">
        <v>400243</v>
      </c>
      <c r="B47" s="21" t="s">
        <v>47</v>
      </c>
      <c r="C47" s="32">
        <v>0</v>
      </c>
      <c r="D47" s="32">
        <v>279.95999999999998</v>
      </c>
      <c r="E47" s="32"/>
      <c r="F47" s="32"/>
      <c r="G47" s="32">
        <v>300</v>
      </c>
      <c r="H47" s="32">
        <f t="shared" si="19"/>
        <v>300</v>
      </c>
      <c r="I47" s="32"/>
      <c r="J47" s="32">
        <f>H47*1.02</f>
        <v>306</v>
      </c>
      <c r="K47" s="24" t="s">
        <v>16</v>
      </c>
      <c r="L47" s="22">
        <f t="shared" si="17"/>
        <v>312.12</v>
      </c>
      <c r="M47" s="22">
        <f t="shared" si="18"/>
        <v>318.36240000000004</v>
      </c>
      <c r="N47" s="22">
        <f t="shared" si="18"/>
        <v>324.72964800000005</v>
      </c>
      <c r="O47" s="22">
        <f t="shared" si="18"/>
        <v>331.22424096000009</v>
      </c>
    </row>
    <row r="48" spans="1:15" x14ac:dyDescent="0.25">
      <c r="A48" s="55">
        <v>400245</v>
      </c>
      <c r="B48" s="54" t="s">
        <v>48</v>
      </c>
      <c r="C48" s="32">
        <v>800</v>
      </c>
      <c r="D48" s="32">
        <v>800</v>
      </c>
      <c r="E48" s="32"/>
      <c r="F48" s="32"/>
      <c r="G48" s="32">
        <v>800</v>
      </c>
      <c r="H48" s="32">
        <f t="shared" si="19"/>
        <v>800</v>
      </c>
      <c r="I48" s="32"/>
      <c r="J48" s="32">
        <f>H48*1.02</f>
        <v>816</v>
      </c>
      <c r="K48" s="24" t="s">
        <v>16</v>
      </c>
      <c r="L48" s="22">
        <f t="shared" si="17"/>
        <v>832.32</v>
      </c>
      <c r="M48" s="22">
        <f t="shared" si="18"/>
        <v>848.96640000000002</v>
      </c>
      <c r="N48" s="22">
        <f t="shared" si="18"/>
        <v>865.94572800000003</v>
      </c>
      <c r="O48" s="22">
        <f t="shared" si="18"/>
        <v>883.26464256000008</v>
      </c>
    </row>
    <row r="49" spans="1:16" x14ac:dyDescent="0.25">
      <c r="A49" s="55">
        <v>499246</v>
      </c>
      <c r="B49" s="54" t="s">
        <v>49</v>
      </c>
      <c r="C49" s="32">
        <v>60</v>
      </c>
      <c r="D49" s="32">
        <v>0</v>
      </c>
      <c r="E49" s="32"/>
      <c r="F49" s="32"/>
      <c r="G49" s="32">
        <v>0</v>
      </c>
      <c r="H49" s="32">
        <f t="shared" si="19"/>
        <v>0</v>
      </c>
      <c r="I49" s="32"/>
      <c r="J49" s="22">
        <f t="shared" ref="J49:J51" si="20">H49*1.02</f>
        <v>0</v>
      </c>
      <c r="K49" s="23"/>
      <c r="L49" s="22">
        <f t="shared" si="17"/>
        <v>0</v>
      </c>
      <c r="M49" s="22">
        <f t="shared" si="18"/>
        <v>0</v>
      </c>
      <c r="N49" s="22">
        <f t="shared" si="18"/>
        <v>0</v>
      </c>
      <c r="O49" s="22">
        <f t="shared" si="18"/>
        <v>0</v>
      </c>
    </row>
    <row r="50" spans="1:16" x14ac:dyDescent="0.25">
      <c r="A50" s="55">
        <v>400261</v>
      </c>
      <c r="B50" s="21" t="s">
        <v>50</v>
      </c>
      <c r="C50" s="48">
        <v>0</v>
      </c>
      <c r="D50" s="32">
        <v>823.75</v>
      </c>
      <c r="E50" s="32"/>
      <c r="F50" s="32"/>
      <c r="G50" s="32">
        <v>2000</v>
      </c>
      <c r="H50" s="32">
        <f t="shared" si="19"/>
        <v>2000</v>
      </c>
      <c r="I50" s="32"/>
      <c r="J50" s="22">
        <v>2400</v>
      </c>
      <c r="K50" s="23">
        <v>-7</v>
      </c>
      <c r="L50" s="22">
        <f>3*1000</f>
        <v>3000</v>
      </c>
      <c r="M50" s="22">
        <f>3*1100</f>
        <v>3300</v>
      </c>
      <c r="N50" s="22">
        <f>3*1200</f>
        <v>3600</v>
      </c>
      <c r="O50" s="22">
        <f t="shared" si="18"/>
        <v>3672</v>
      </c>
    </row>
    <row r="51" spans="1:16" ht="16.5" customHeight="1" x14ac:dyDescent="0.25">
      <c r="A51" s="55">
        <v>400263</v>
      </c>
      <c r="B51" s="21" t="s">
        <v>51</v>
      </c>
      <c r="C51" s="32">
        <v>0</v>
      </c>
      <c r="D51" s="56">
        <v>1500</v>
      </c>
      <c r="E51" s="32"/>
      <c r="F51" s="32"/>
      <c r="G51" s="32">
        <v>0</v>
      </c>
      <c r="H51" s="32">
        <f t="shared" si="19"/>
        <v>0</v>
      </c>
      <c r="I51" s="32"/>
      <c r="J51" s="22">
        <f t="shared" si="20"/>
        <v>0</v>
      </c>
      <c r="K51" s="23"/>
      <c r="L51" s="22">
        <f>J51*1.02</f>
        <v>0</v>
      </c>
      <c r="M51" s="22">
        <f t="shared" ref="M51:O53" si="21">L51*1.02</f>
        <v>0</v>
      </c>
      <c r="N51" s="22">
        <f t="shared" si="21"/>
        <v>0</v>
      </c>
      <c r="O51" s="22">
        <f t="shared" si="21"/>
        <v>0</v>
      </c>
    </row>
    <row r="52" spans="1:16" x14ac:dyDescent="0.25">
      <c r="A52" s="55">
        <v>400271</v>
      </c>
      <c r="B52" s="98" t="s">
        <v>116</v>
      </c>
      <c r="C52" s="58">
        <v>1796.77</v>
      </c>
      <c r="D52" s="32">
        <v>1559.22</v>
      </c>
      <c r="E52" s="32"/>
      <c r="F52" s="32">
        <v>705</v>
      </c>
      <c r="G52" s="32">
        <f>F52</f>
        <v>705</v>
      </c>
      <c r="H52" s="32">
        <f t="shared" si="19"/>
        <v>1410</v>
      </c>
      <c r="I52" s="32"/>
      <c r="J52" s="22">
        <v>5675</v>
      </c>
      <c r="K52" s="23">
        <v>-8</v>
      </c>
      <c r="L52" s="22">
        <f>J52*1.02</f>
        <v>5788.5</v>
      </c>
      <c r="M52" s="22">
        <f t="shared" si="21"/>
        <v>5904.27</v>
      </c>
      <c r="N52" s="22">
        <f t="shared" si="21"/>
        <v>6022.3554000000004</v>
      </c>
      <c r="O52" s="22">
        <f t="shared" si="21"/>
        <v>6142.8025080000007</v>
      </c>
    </row>
    <row r="53" spans="1:16" x14ac:dyDescent="0.25">
      <c r="A53" s="55">
        <v>400280</v>
      </c>
      <c r="B53" s="98" t="s">
        <v>115</v>
      </c>
      <c r="C53" s="32">
        <v>0</v>
      </c>
      <c r="D53" s="32">
        <v>5292.29</v>
      </c>
      <c r="E53" s="32"/>
      <c r="F53" s="48">
        <v>634</v>
      </c>
      <c r="G53" s="32">
        <f t="shared" ref="G53" si="22">F53</f>
        <v>634</v>
      </c>
      <c r="H53" s="32">
        <f t="shared" si="19"/>
        <v>1268</v>
      </c>
      <c r="I53" s="32"/>
      <c r="J53" s="22">
        <v>3525</v>
      </c>
      <c r="K53" s="26">
        <v>-9</v>
      </c>
      <c r="L53" s="22">
        <f>J53*1.02</f>
        <v>3595.5</v>
      </c>
      <c r="M53" s="22">
        <f t="shared" si="21"/>
        <v>3667.41</v>
      </c>
      <c r="N53" s="22">
        <f t="shared" si="21"/>
        <v>3740.7581999999998</v>
      </c>
      <c r="O53" s="22">
        <f t="shared" si="21"/>
        <v>3815.5733639999999</v>
      </c>
    </row>
    <row r="54" spans="1:16" x14ac:dyDescent="0.25">
      <c r="A54" s="55"/>
      <c r="B54" s="57" t="s">
        <v>52</v>
      </c>
      <c r="C54" s="59">
        <f>SUM(C42:C53)</f>
        <v>217202.59</v>
      </c>
      <c r="D54" s="59">
        <f>SUM(D42:D53)</f>
        <v>183999.74</v>
      </c>
      <c r="E54" s="32"/>
      <c r="F54" s="59">
        <f>SUM(F42:F53)</f>
        <v>87852.52</v>
      </c>
      <c r="G54" s="59">
        <f>SUM(G42:G53)</f>
        <v>158192.51999999999</v>
      </c>
      <c r="H54" s="59">
        <f>SUM(H42:H53)</f>
        <v>246045.04</v>
      </c>
      <c r="I54" s="32"/>
      <c r="J54" s="59">
        <f>SUM(J42:J53)</f>
        <v>321650</v>
      </c>
      <c r="K54" s="60"/>
      <c r="L54" s="59">
        <f>SUM(L42:L53)</f>
        <v>328635</v>
      </c>
      <c r="M54" s="59">
        <f>SUM(M42:M53)</f>
        <v>335447.69999999995</v>
      </c>
      <c r="N54" s="59">
        <f>SUM(N42:N53)</f>
        <v>342390.65399999998</v>
      </c>
      <c r="O54" s="59">
        <f>SUM(O42:O53)</f>
        <v>349238.46707999991</v>
      </c>
    </row>
    <row r="55" spans="1:16" x14ac:dyDescent="0.25">
      <c r="A55" s="55"/>
      <c r="B55" s="61" t="s">
        <v>53</v>
      </c>
      <c r="C55" s="32"/>
      <c r="D55" s="32"/>
      <c r="E55" s="32"/>
      <c r="F55" s="45"/>
      <c r="G55" s="32"/>
      <c r="H55" s="32"/>
      <c r="I55" s="32"/>
      <c r="J55" s="32"/>
      <c r="K55" s="62"/>
      <c r="L55" s="32"/>
      <c r="M55" s="32"/>
      <c r="N55" s="32"/>
      <c r="O55" s="32"/>
    </row>
    <row r="56" spans="1:16" x14ac:dyDescent="0.25">
      <c r="A56" s="55">
        <v>400231</v>
      </c>
      <c r="B56" s="57" t="s">
        <v>54</v>
      </c>
      <c r="C56" s="32">
        <v>25174.89</v>
      </c>
      <c r="D56" s="32">
        <v>10848.58</v>
      </c>
      <c r="E56" s="32"/>
      <c r="F56" s="32">
        <v>3573</v>
      </c>
      <c r="G56" s="32">
        <f>F56</f>
        <v>3573</v>
      </c>
      <c r="H56" s="32">
        <f>SUM(F56,G56)</f>
        <v>7146</v>
      </c>
      <c r="I56" s="32"/>
      <c r="J56" s="22">
        <v>26648</v>
      </c>
      <c r="K56" s="26">
        <v>-10</v>
      </c>
      <c r="L56" s="22">
        <f>26648-12488+(3000*0.5)*1.02</f>
        <v>15690</v>
      </c>
      <c r="M56" s="22">
        <f t="shared" ref="M56:O62" si="23">L56*1.02</f>
        <v>16003.800000000001</v>
      </c>
      <c r="N56" s="22">
        <f t="shared" si="23"/>
        <v>16323.876000000002</v>
      </c>
      <c r="O56" s="22">
        <f t="shared" si="23"/>
        <v>16650.353520000001</v>
      </c>
    </row>
    <row r="57" spans="1:16" x14ac:dyDescent="0.25">
      <c r="A57" s="55">
        <v>400232</v>
      </c>
      <c r="B57" s="57" t="s">
        <v>55</v>
      </c>
      <c r="C57" s="32">
        <v>2938.09</v>
      </c>
      <c r="D57" s="32">
        <v>12070.66</v>
      </c>
      <c r="E57" s="32"/>
      <c r="F57" s="32">
        <v>2062</v>
      </c>
      <c r="G57" s="32">
        <f t="shared" ref="G57:G62" si="24">F57</f>
        <v>2062</v>
      </c>
      <c r="H57" s="32">
        <f t="shared" ref="H57:H62" si="25">SUM(F57,G57)</f>
        <v>4124</v>
      </c>
      <c r="I57" s="32"/>
      <c r="J57" s="22">
        <v>28520</v>
      </c>
      <c r="K57" s="26">
        <v>-11</v>
      </c>
      <c r="L57" s="22">
        <f>F137-21229+(6000*0.85)*1.02</f>
        <v>12493.216666666667</v>
      </c>
      <c r="M57" s="22">
        <f t="shared" si="23"/>
        <v>12743.081</v>
      </c>
      <c r="N57" s="22">
        <f t="shared" si="23"/>
        <v>12997.94262</v>
      </c>
      <c r="O57" s="22">
        <f t="shared" si="23"/>
        <v>13257.901472400001</v>
      </c>
    </row>
    <row r="58" spans="1:16" x14ac:dyDescent="0.25">
      <c r="A58" s="55">
        <v>400233</v>
      </c>
      <c r="B58" s="57" t="s">
        <v>56</v>
      </c>
      <c r="C58" s="32">
        <v>1325.36</v>
      </c>
      <c r="D58" s="32">
        <v>46.4</v>
      </c>
      <c r="E58" s="32"/>
      <c r="F58" s="32"/>
      <c r="G58" s="32">
        <f t="shared" si="24"/>
        <v>0</v>
      </c>
      <c r="H58" s="32">
        <f t="shared" si="25"/>
        <v>0</v>
      </c>
      <c r="I58" s="32"/>
      <c r="J58" s="22">
        <f t="shared" ref="J58" si="26">H58*1.02</f>
        <v>0</v>
      </c>
      <c r="K58" s="26"/>
      <c r="L58" s="22">
        <f t="shared" ref="L58:L62" si="27">J58*1.02</f>
        <v>0</v>
      </c>
      <c r="M58" s="22">
        <f t="shared" si="23"/>
        <v>0</v>
      </c>
      <c r="N58" s="22">
        <f t="shared" si="23"/>
        <v>0</v>
      </c>
      <c r="O58" s="22">
        <f t="shared" si="23"/>
        <v>0</v>
      </c>
    </row>
    <row r="59" spans="1:16" x14ac:dyDescent="0.25">
      <c r="A59" s="55">
        <v>400304</v>
      </c>
      <c r="B59" s="98" t="s">
        <v>130</v>
      </c>
      <c r="C59" s="32">
        <v>2927.58</v>
      </c>
      <c r="D59" s="32">
        <v>8720.5499999999993</v>
      </c>
      <c r="E59" s="32"/>
      <c r="F59" s="32">
        <v>4000</v>
      </c>
      <c r="G59" s="32">
        <f t="shared" si="24"/>
        <v>4000</v>
      </c>
      <c r="H59" s="32">
        <f t="shared" si="25"/>
        <v>8000</v>
      </c>
      <c r="I59" s="32"/>
      <c r="J59" s="22">
        <v>8000</v>
      </c>
      <c r="K59" s="24">
        <v>-12</v>
      </c>
      <c r="L59" s="22">
        <f t="shared" si="27"/>
        <v>8160</v>
      </c>
      <c r="M59" s="22">
        <f t="shared" si="23"/>
        <v>8323.2000000000007</v>
      </c>
      <c r="N59" s="22">
        <f t="shared" si="23"/>
        <v>8489.6640000000007</v>
      </c>
      <c r="O59" s="22">
        <f t="shared" si="23"/>
        <v>8659.4572800000005</v>
      </c>
    </row>
    <row r="60" spans="1:16" x14ac:dyDescent="0.25">
      <c r="A60" s="55">
        <v>400322</v>
      </c>
      <c r="B60" s="63" t="s">
        <v>117</v>
      </c>
      <c r="C60" s="32">
        <v>4409.88</v>
      </c>
      <c r="D60" s="32">
        <v>3061.3</v>
      </c>
      <c r="E60" s="32"/>
      <c r="F60" s="32">
        <v>1434</v>
      </c>
      <c r="G60" s="32">
        <f t="shared" si="24"/>
        <v>1434</v>
      </c>
      <c r="H60" s="32">
        <f t="shared" si="25"/>
        <v>2868</v>
      </c>
      <c r="I60" s="32"/>
      <c r="J60" s="22">
        <v>3000</v>
      </c>
      <c r="K60" s="24">
        <v>-13</v>
      </c>
      <c r="L60" s="22">
        <f t="shared" si="27"/>
        <v>3060</v>
      </c>
      <c r="M60" s="22">
        <f t="shared" si="23"/>
        <v>3121.2000000000003</v>
      </c>
      <c r="N60" s="22">
        <f t="shared" si="23"/>
        <v>3183.6240000000003</v>
      </c>
      <c r="O60" s="22">
        <f t="shared" si="23"/>
        <v>3247.2964800000004</v>
      </c>
    </row>
    <row r="61" spans="1:16" x14ac:dyDescent="0.25">
      <c r="A61" s="55">
        <v>400341</v>
      </c>
      <c r="B61" s="98" t="s">
        <v>118</v>
      </c>
      <c r="C61" s="32">
        <v>9084.41</v>
      </c>
      <c r="D61" s="32">
        <v>8720.5400000000009</v>
      </c>
      <c r="E61" s="32"/>
      <c r="F61" s="32">
        <v>3331</v>
      </c>
      <c r="G61" s="32">
        <f t="shared" si="24"/>
        <v>3331</v>
      </c>
      <c r="H61" s="32">
        <f t="shared" si="25"/>
        <v>6662</v>
      </c>
      <c r="I61" s="32"/>
      <c r="J61" s="22">
        <f>H61*1.02</f>
        <v>6795.24</v>
      </c>
      <c r="K61" s="24" t="s">
        <v>16</v>
      </c>
      <c r="L61" s="22">
        <f t="shared" si="27"/>
        <v>6931.1448</v>
      </c>
      <c r="M61" s="22">
        <f t="shared" si="23"/>
        <v>7069.7676959999999</v>
      </c>
      <c r="N61" s="22">
        <f t="shared" si="23"/>
        <v>7211.16304992</v>
      </c>
      <c r="O61" s="22">
        <f t="shared" si="23"/>
        <v>7355.3863109184003</v>
      </c>
    </row>
    <row r="62" spans="1:16" x14ac:dyDescent="0.25">
      <c r="A62" s="55">
        <v>400344</v>
      </c>
      <c r="B62" s="98" t="s">
        <v>119</v>
      </c>
      <c r="C62" s="32">
        <v>2561.2399999999998</v>
      </c>
      <c r="D62" s="32">
        <v>17.91</v>
      </c>
      <c r="E62" s="32"/>
      <c r="F62" s="48">
        <v>783</v>
      </c>
      <c r="G62" s="32">
        <f t="shared" si="24"/>
        <v>783</v>
      </c>
      <c r="H62" s="32">
        <f t="shared" si="25"/>
        <v>1566</v>
      </c>
      <c r="I62" s="32"/>
      <c r="J62" s="22">
        <f>H62*1.02</f>
        <v>1597.32</v>
      </c>
      <c r="K62" s="24" t="s">
        <v>16</v>
      </c>
      <c r="L62" s="22">
        <f t="shared" si="27"/>
        <v>1629.2664</v>
      </c>
      <c r="M62" s="22">
        <f t="shared" si="23"/>
        <v>1661.8517280000001</v>
      </c>
      <c r="N62" s="22">
        <f t="shared" si="23"/>
        <v>1695.0887625600001</v>
      </c>
      <c r="O62" s="22">
        <f t="shared" si="23"/>
        <v>1728.9905378112001</v>
      </c>
      <c r="P62" s="64"/>
    </row>
    <row r="63" spans="1:16" x14ac:dyDescent="0.25">
      <c r="A63" s="55"/>
      <c r="B63" s="57" t="s">
        <v>57</v>
      </c>
      <c r="C63" s="49">
        <f>SUM(C56:C62)</f>
        <v>48421.44999999999</v>
      </c>
      <c r="D63" s="49">
        <f>SUM(D56:D62)</f>
        <v>43485.94</v>
      </c>
      <c r="E63" s="32"/>
      <c r="F63" s="49">
        <f>SUM(F56:F62)</f>
        <v>15183</v>
      </c>
      <c r="G63" s="49">
        <f>SUM(G56:G62)</f>
        <v>15183</v>
      </c>
      <c r="H63" s="49">
        <f>SUM(H56:H62)</f>
        <v>30366</v>
      </c>
      <c r="I63" s="32"/>
      <c r="J63" s="49">
        <f>SUM(J56:J62)</f>
        <v>74560.560000000012</v>
      </c>
      <c r="K63" s="23"/>
      <c r="L63" s="49">
        <f>SUM(L56:L62)</f>
        <v>47963.627866666669</v>
      </c>
      <c r="M63" s="49">
        <f>SUM(M56:M62)</f>
        <v>48922.900424000007</v>
      </c>
      <c r="N63" s="49">
        <f>SUM(N56:N62)</f>
        <v>49901.358432480003</v>
      </c>
      <c r="O63" s="49">
        <f>SUM(O56:O62)</f>
        <v>50899.385601129601</v>
      </c>
      <c r="P63" s="32"/>
    </row>
    <row r="64" spans="1:16" x14ac:dyDescent="0.25">
      <c r="A64" s="55">
        <v>400401</v>
      </c>
      <c r="B64" s="98" t="s">
        <v>120</v>
      </c>
      <c r="C64" s="32">
        <v>0</v>
      </c>
      <c r="D64" s="32">
        <v>254.33</v>
      </c>
      <c r="E64" s="32"/>
      <c r="F64" s="45">
        <v>139</v>
      </c>
      <c r="G64" s="32">
        <f>F64</f>
        <v>139</v>
      </c>
      <c r="H64" s="32">
        <f>SUM(F64,G64)</f>
        <v>278</v>
      </c>
      <c r="I64" s="32"/>
      <c r="J64" s="22">
        <f t="shared" ref="J64:J66" si="28">H64*1.02</f>
        <v>283.56</v>
      </c>
      <c r="K64" s="39" t="s">
        <v>16</v>
      </c>
      <c r="L64" s="22">
        <f t="shared" ref="L64:L67" si="29">J64*1.02</f>
        <v>289.2312</v>
      </c>
      <c r="M64" s="22">
        <f t="shared" ref="M64:O67" si="30">L64*1.02</f>
        <v>295.01582400000001</v>
      </c>
      <c r="N64" s="22">
        <f t="shared" si="30"/>
        <v>300.91614048000002</v>
      </c>
      <c r="O64" s="22">
        <f t="shared" si="30"/>
        <v>306.93446328960005</v>
      </c>
      <c r="P64" s="64"/>
    </row>
    <row r="65" spans="1:17" x14ac:dyDescent="0.25">
      <c r="A65" s="27">
        <v>400552</v>
      </c>
      <c r="B65" s="98" t="s">
        <v>121</v>
      </c>
      <c r="C65" s="32">
        <v>0</v>
      </c>
      <c r="D65" s="32">
        <v>8029</v>
      </c>
      <c r="E65" s="32"/>
      <c r="F65" s="45">
        <v>7491</v>
      </c>
      <c r="G65" s="32">
        <v>1200</v>
      </c>
      <c r="H65" s="32">
        <f t="shared" ref="H65:H67" si="31">SUM(F65,G65)</f>
        <v>8691</v>
      </c>
      <c r="I65" s="32"/>
      <c r="J65" s="22">
        <f t="shared" si="28"/>
        <v>8864.82</v>
      </c>
      <c r="K65" s="39" t="s">
        <v>16</v>
      </c>
      <c r="L65" s="22">
        <f t="shared" si="29"/>
        <v>9042.116399999999</v>
      </c>
      <c r="M65" s="22">
        <f t="shared" si="30"/>
        <v>9222.9587279999996</v>
      </c>
      <c r="N65" s="22">
        <f t="shared" si="30"/>
        <v>9407.4179025600006</v>
      </c>
      <c r="O65" s="22">
        <f t="shared" si="30"/>
        <v>9595.5662606112001</v>
      </c>
      <c r="P65" s="64"/>
    </row>
    <row r="66" spans="1:17" x14ac:dyDescent="0.25">
      <c r="A66" s="27">
        <v>400591</v>
      </c>
      <c r="B66" s="98" t="s">
        <v>122</v>
      </c>
      <c r="C66" s="29">
        <v>52275</v>
      </c>
      <c r="D66" s="29">
        <v>52420</v>
      </c>
      <c r="E66" s="29"/>
      <c r="F66" s="29">
        <v>23512</v>
      </c>
      <c r="G66" s="32">
        <f t="shared" ref="G66" si="32">F66</f>
        <v>23512</v>
      </c>
      <c r="H66" s="32">
        <f t="shared" si="31"/>
        <v>47024</v>
      </c>
      <c r="I66" s="29"/>
      <c r="J66" s="22">
        <f t="shared" si="28"/>
        <v>47964.480000000003</v>
      </c>
      <c r="K66" s="39" t="s">
        <v>16</v>
      </c>
      <c r="L66" s="22">
        <f t="shared" si="29"/>
        <v>48923.769600000007</v>
      </c>
      <c r="M66" s="22">
        <f t="shared" si="30"/>
        <v>49902.244992000007</v>
      </c>
      <c r="N66" s="22">
        <f t="shared" si="30"/>
        <v>50900.28989184001</v>
      </c>
      <c r="O66" s="22">
        <f t="shared" si="30"/>
        <v>51918.295689676808</v>
      </c>
      <c r="P66" s="64"/>
    </row>
    <row r="67" spans="1:17" x14ac:dyDescent="0.25">
      <c r="A67" s="65">
        <v>400601</v>
      </c>
      <c r="B67" s="98" t="s">
        <v>123</v>
      </c>
      <c r="C67" s="29">
        <v>0</v>
      </c>
      <c r="D67" s="29">
        <v>0</v>
      </c>
      <c r="E67" s="29"/>
      <c r="F67" s="40">
        <v>5259</v>
      </c>
      <c r="G67" s="32">
        <v>0</v>
      </c>
      <c r="H67" s="32">
        <f t="shared" si="31"/>
        <v>5259</v>
      </c>
      <c r="I67" s="29"/>
      <c r="J67" s="22">
        <v>1100</v>
      </c>
      <c r="K67" s="23">
        <v>-14</v>
      </c>
      <c r="L67" s="22">
        <f t="shared" si="29"/>
        <v>1122</v>
      </c>
      <c r="M67" s="22">
        <f t="shared" si="30"/>
        <v>1144.44</v>
      </c>
      <c r="N67" s="22">
        <f t="shared" si="30"/>
        <v>1167.3288</v>
      </c>
      <c r="O67" s="22">
        <f t="shared" si="30"/>
        <v>1190.6753759999999</v>
      </c>
      <c r="P67" s="64"/>
    </row>
    <row r="68" spans="1:17" x14ac:dyDescent="0.25">
      <c r="A68" s="66"/>
      <c r="B68" s="67" t="s">
        <v>58</v>
      </c>
      <c r="C68" s="68">
        <f>C21+C40+C54+C63+C64+C65+C66+C67</f>
        <v>1096362.7199999997</v>
      </c>
      <c r="D68" s="68">
        <f>D21+D40+D54+D63+D64+D65+D66+D67</f>
        <v>1920653.8800000001</v>
      </c>
      <c r="E68" s="42" t="e">
        <f>E21+E40+E54+E63+E64+E65+#REF!+#REF!+E66+E67+#REF!</f>
        <v>#REF!</v>
      </c>
      <c r="F68" s="68">
        <f>F21+F40+F54+F63+F64+F65+F66+F67</f>
        <v>1018960.52</v>
      </c>
      <c r="G68" s="68">
        <f>G21+G40+G54+G63+G64+G65+G66+G67</f>
        <v>1124160.0999999999</v>
      </c>
      <c r="H68" s="68">
        <f>H21+H40+H54+H63+H64+H65+H66+H67</f>
        <v>2143120.62</v>
      </c>
      <c r="I68" s="29"/>
      <c r="J68" s="68">
        <f>J21+J40+J54+J63+J64+J65+J66+J67</f>
        <v>2450048.3199999998</v>
      </c>
      <c r="K68" s="23"/>
      <c r="L68" s="68">
        <f>L21+L40+L54+L63+L64+L65+L66+L67</f>
        <v>2471513.143066667</v>
      </c>
      <c r="M68" s="68">
        <f>M21+M40+M54+M63+M64+M65+M66+M67</f>
        <v>2521183.4059280003</v>
      </c>
      <c r="N68" s="68">
        <f>N21+N40+N54+N63+N64+N65+N66+N67</f>
        <v>2571841.0740465601</v>
      </c>
      <c r="O68" s="68">
        <f>O21+O40+O54+O63+O64+O65+O66+O67</f>
        <v>2623277.8955274913</v>
      </c>
      <c r="P68" s="32"/>
    </row>
    <row r="69" spans="1:17" x14ac:dyDescent="0.25">
      <c r="A69" s="66"/>
      <c r="B69" s="69" t="s">
        <v>59</v>
      </c>
      <c r="C69" s="45">
        <f>C9-C68</f>
        <v>929057.14000000036</v>
      </c>
      <c r="D69" s="45">
        <f>D9-D68</f>
        <v>466419.15000000014</v>
      </c>
      <c r="E69" s="45"/>
      <c r="F69" s="45">
        <f>F9-F68</f>
        <v>982891.48</v>
      </c>
      <c r="G69" s="45">
        <f>G9-G68</f>
        <v>-390306.09999999986</v>
      </c>
      <c r="H69" s="45">
        <f>H9-H68</f>
        <v>592585.37999999989</v>
      </c>
      <c r="I69" s="70"/>
      <c r="J69" s="71">
        <f>J9-J68</f>
        <v>241716.40000000037</v>
      </c>
      <c r="K69" s="43"/>
      <c r="L69" s="71">
        <f>L9-L68</f>
        <v>274086.8713333332</v>
      </c>
      <c r="M69" s="71">
        <f>M9-M68</f>
        <v>279328.60875999974</v>
      </c>
      <c r="N69" s="71">
        <f>N9-N68</f>
        <v>284681.1809352003</v>
      </c>
      <c r="O69" s="71">
        <f>O9-O68</f>
        <v>290374.80455390364</v>
      </c>
      <c r="P69" s="32"/>
    </row>
    <row r="70" spans="1:17" x14ac:dyDescent="0.25">
      <c r="A70" s="66"/>
      <c r="B70" s="67"/>
      <c r="C70" s="45"/>
      <c r="D70" s="45"/>
      <c r="E70" s="45"/>
      <c r="F70" s="45"/>
      <c r="G70" s="45"/>
      <c r="H70" s="45"/>
      <c r="I70" s="32"/>
      <c r="J70" s="45"/>
      <c r="K70" s="23"/>
      <c r="L70" s="45"/>
      <c r="M70" s="45"/>
      <c r="N70" s="45"/>
      <c r="O70" s="45"/>
      <c r="P70" s="32"/>
    </row>
    <row r="71" spans="1:17" x14ac:dyDescent="0.25">
      <c r="C71" s="72"/>
      <c r="D71" s="72"/>
      <c r="E71" s="72"/>
      <c r="F71" s="72"/>
      <c r="G71" s="72"/>
      <c r="H71" s="72"/>
      <c r="I71" s="72"/>
      <c r="J71" s="72"/>
      <c r="K71" s="73"/>
      <c r="L71" s="72"/>
      <c r="M71" s="74"/>
      <c r="N71" s="33"/>
      <c r="O71" s="33"/>
      <c r="P71" s="64"/>
      <c r="Q71" s="64"/>
    </row>
    <row r="72" spans="1:17" x14ac:dyDescent="0.25">
      <c r="A72" s="75" t="s">
        <v>60</v>
      </c>
      <c r="D72" s="22"/>
      <c r="E72" s="22"/>
      <c r="F72" s="22"/>
      <c r="G72" s="22"/>
      <c r="H72" s="22"/>
      <c r="I72" s="22"/>
      <c r="J72" s="22"/>
      <c r="K72" s="76"/>
      <c r="L72" s="22"/>
      <c r="M72" s="22"/>
      <c r="N72" s="22"/>
      <c r="O72" s="22"/>
    </row>
    <row r="73" spans="1:17" x14ac:dyDescent="0.25">
      <c r="A73">
        <v>1</v>
      </c>
      <c r="B73" s="94" t="s">
        <v>124</v>
      </c>
      <c r="D73" s="10"/>
      <c r="F73" s="22"/>
      <c r="G73" s="22"/>
      <c r="H73" s="22"/>
      <c r="I73" s="22"/>
      <c r="J73" s="22"/>
      <c r="K73" s="76"/>
      <c r="L73" s="22"/>
      <c r="M73" s="22"/>
      <c r="N73" s="22"/>
      <c r="O73" s="22"/>
    </row>
    <row r="74" spans="1:17" x14ac:dyDescent="0.25">
      <c r="D74" s="99"/>
      <c r="F74" s="22"/>
      <c r="G74" s="22"/>
      <c r="H74" s="22"/>
      <c r="I74" s="22"/>
      <c r="J74" s="22"/>
      <c r="K74" s="76"/>
      <c r="L74" s="22"/>
      <c r="M74" s="22"/>
      <c r="N74" s="22"/>
      <c r="O74" s="22"/>
    </row>
    <row r="75" spans="1:17" x14ac:dyDescent="0.25">
      <c r="A75">
        <v>2</v>
      </c>
      <c r="B75" s="94" t="s">
        <v>62</v>
      </c>
      <c r="D75" s="22"/>
      <c r="E75" s="22"/>
      <c r="F75" s="22"/>
      <c r="G75" s="22"/>
      <c r="H75" s="22"/>
      <c r="I75" s="22"/>
      <c r="J75" s="22"/>
      <c r="K75" s="76"/>
      <c r="L75" s="22"/>
      <c r="M75" s="22"/>
      <c r="N75" s="22"/>
      <c r="O75" s="22"/>
    </row>
    <row r="76" spans="1:17" x14ac:dyDescent="0.25">
      <c r="B76" s="21"/>
      <c r="D76" s="22"/>
      <c r="E76" s="22"/>
      <c r="F76" s="22"/>
      <c r="G76" s="22"/>
      <c r="H76" s="22"/>
      <c r="I76" s="22"/>
      <c r="J76" s="22"/>
      <c r="K76" s="76"/>
      <c r="L76" s="22"/>
      <c r="M76" s="22"/>
      <c r="N76" s="22"/>
      <c r="O76" s="22"/>
    </row>
    <row r="77" spans="1:17" x14ac:dyDescent="0.25">
      <c r="A77" s="57">
        <v>3</v>
      </c>
      <c r="B77" s="21" t="s">
        <v>63</v>
      </c>
      <c r="K77"/>
    </row>
    <row r="78" spans="1:17" x14ac:dyDescent="0.25">
      <c r="A78" s="57" t="s">
        <v>64</v>
      </c>
      <c r="B78" t="s">
        <v>65</v>
      </c>
      <c r="K78"/>
    </row>
    <row r="79" spans="1:17" x14ac:dyDescent="0.25">
      <c r="A79" s="57"/>
      <c r="K79"/>
    </row>
    <row r="80" spans="1:17" x14ac:dyDescent="0.25">
      <c r="A80">
        <v>4</v>
      </c>
      <c r="B80" s="94" t="s">
        <v>125</v>
      </c>
      <c r="C80" s="17" t="s">
        <v>61</v>
      </c>
      <c r="D80" s="22"/>
      <c r="E80" s="22"/>
      <c r="F80" s="22"/>
      <c r="G80" s="22"/>
      <c r="H80" s="22"/>
      <c r="I80" s="22"/>
      <c r="J80" s="22"/>
      <c r="K80" s="76"/>
      <c r="L80" s="22"/>
      <c r="M80" s="22"/>
      <c r="N80" s="22"/>
      <c r="O80" s="22"/>
    </row>
    <row r="81" spans="1:15" x14ac:dyDescent="0.25">
      <c r="B81" s="77" t="s">
        <v>66</v>
      </c>
      <c r="C81" s="10" t="s">
        <v>67</v>
      </c>
      <c r="D81" s="22"/>
      <c r="E81" s="22"/>
      <c r="F81" s="22"/>
      <c r="G81" s="22"/>
      <c r="H81" s="22"/>
      <c r="I81" s="22"/>
      <c r="J81" s="22"/>
      <c r="K81" s="76"/>
      <c r="L81" s="22"/>
      <c r="M81" s="22"/>
      <c r="N81" s="22"/>
      <c r="O81" s="22"/>
    </row>
    <row r="82" spans="1:15" x14ac:dyDescent="0.25">
      <c r="B82" s="21" t="s">
        <v>68</v>
      </c>
      <c r="C82" s="78">
        <v>25000</v>
      </c>
      <c r="D82" s="22"/>
      <c r="E82" s="22"/>
      <c r="F82" s="22"/>
      <c r="G82" s="22"/>
      <c r="H82" s="22"/>
      <c r="I82" s="22"/>
      <c r="J82" s="22"/>
      <c r="K82" s="76"/>
      <c r="L82" s="22"/>
      <c r="M82" s="22"/>
      <c r="N82" s="22"/>
      <c r="O82" s="22"/>
    </row>
    <row r="83" spans="1:15" x14ac:dyDescent="0.25">
      <c r="B83" s="21" t="s">
        <v>69</v>
      </c>
      <c r="C83" s="36">
        <v>3500</v>
      </c>
      <c r="D83" s="22"/>
      <c r="E83" s="22"/>
      <c r="F83" s="22"/>
      <c r="G83" s="22"/>
      <c r="H83" s="22"/>
      <c r="I83" s="22"/>
      <c r="J83" s="22"/>
      <c r="K83" s="76"/>
      <c r="L83" s="22"/>
      <c r="M83" s="22"/>
      <c r="N83" s="22"/>
      <c r="O83" s="22"/>
    </row>
    <row r="84" spans="1:15" x14ac:dyDescent="0.25">
      <c r="B84" s="21" t="s">
        <v>70</v>
      </c>
      <c r="C84" s="36">
        <v>4000</v>
      </c>
      <c r="D84" s="22"/>
      <c r="E84" s="22"/>
      <c r="F84" s="22"/>
      <c r="G84" s="22"/>
      <c r="H84" s="22"/>
      <c r="I84" s="22"/>
      <c r="J84" s="22"/>
      <c r="K84" s="76"/>
      <c r="L84" s="22"/>
      <c r="M84" s="22"/>
      <c r="N84" s="22"/>
      <c r="O84" s="22"/>
    </row>
    <row r="85" spans="1:15" x14ac:dyDescent="0.25">
      <c r="B85" s="21" t="s">
        <v>71</v>
      </c>
      <c r="C85" s="36">
        <v>20000</v>
      </c>
      <c r="D85" s="22"/>
      <c r="E85" s="22"/>
      <c r="F85" s="22"/>
      <c r="G85" s="22"/>
      <c r="H85" s="22"/>
      <c r="I85" s="22"/>
      <c r="J85" s="22"/>
      <c r="K85" s="76"/>
      <c r="L85" s="22"/>
      <c r="M85" s="22"/>
      <c r="N85" s="22"/>
      <c r="O85" s="22"/>
    </row>
    <row r="86" spans="1:15" ht="15.75" thickBot="1" x14ac:dyDescent="0.3">
      <c r="B86" s="75" t="s">
        <v>8</v>
      </c>
      <c r="C86" s="79">
        <f>SUM(C82:C85)</f>
        <v>52500</v>
      </c>
      <c r="D86" s="22"/>
      <c r="E86" s="22"/>
      <c r="F86" s="22"/>
      <c r="G86" s="22"/>
      <c r="H86" s="22"/>
      <c r="I86" s="22"/>
      <c r="J86" s="22"/>
      <c r="K86" s="76"/>
      <c r="L86" s="22"/>
      <c r="M86" s="22"/>
      <c r="N86" s="22"/>
      <c r="O86" s="22"/>
    </row>
    <row r="87" spans="1:15" ht="15.75" thickTop="1" x14ac:dyDescent="0.25">
      <c r="B87" s="75"/>
      <c r="C87" s="80"/>
      <c r="D87" s="22"/>
      <c r="E87" s="22"/>
      <c r="F87" s="22"/>
      <c r="G87" s="22"/>
      <c r="H87" s="22"/>
      <c r="I87" s="22"/>
      <c r="J87" s="22"/>
      <c r="K87" s="76"/>
      <c r="L87" s="22"/>
      <c r="M87" s="22"/>
      <c r="N87" s="22"/>
      <c r="O87" s="22"/>
    </row>
    <row r="88" spans="1:15" x14ac:dyDescent="0.25">
      <c r="A88">
        <v>5</v>
      </c>
      <c r="B88" s="94" t="s">
        <v>126</v>
      </c>
      <c r="C88" s="17" t="s">
        <v>61</v>
      </c>
      <c r="D88" s="22"/>
      <c r="E88" s="22"/>
      <c r="F88" s="22"/>
      <c r="G88" s="22"/>
      <c r="H88" s="22"/>
      <c r="I88" s="22"/>
      <c r="J88" s="22"/>
      <c r="K88" s="76"/>
      <c r="L88" s="22"/>
      <c r="M88" s="22"/>
      <c r="N88" s="22"/>
      <c r="O88" s="22"/>
    </row>
    <row r="89" spans="1:15" x14ac:dyDescent="0.25">
      <c r="B89" s="77" t="s">
        <v>66</v>
      </c>
      <c r="C89" s="10" t="s">
        <v>67</v>
      </c>
      <c r="D89" s="22"/>
      <c r="E89" s="22"/>
      <c r="F89" s="22"/>
      <c r="G89" s="22"/>
      <c r="H89" s="22"/>
      <c r="I89" s="22"/>
      <c r="J89" s="22"/>
      <c r="K89" s="76"/>
      <c r="L89" s="22"/>
      <c r="M89" s="22"/>
      <c r="N89" s="22"/>
      <c r="O89" s="22"/>
    </row>
    <row r="90" spans="1:15" x14ac:dyDescent="0.25">
      <c r="B90" s="21" t="s">
        <v>72</v>
      </c>
      <c r="C90" s="78">
        <v>200000</v>
      </c>
      <c r="D90" s="22"/>
      <c r="E90" s="22"/>
      <c r="F90" s="22"/>
      <c r="G90" s="22"/>
      <c r="H90" s="22"/>
      <c r="I90" s="22"/>
      <c r="J90" s="22"/>
      <c r="K90" s="76"/>
      <c r="L90" s="22"/>
      <c r="M90" s="22"/>
      <c r="N90" s="22"/>
      <c r="O90" s="22"/>
    </row>
    <row r="91" spans="1:15" x14ac:dyDescent="0.25">
      <c r="B91" s="21" t="s">
        <v>73</v>
      </c>
      <c r="C91" s="36">
        <v>30000</v>
      </c>
      <c r="D91" s="22"/>
      <c r="E91" s="22"/>
      <c r="F91" s="22"/>
      <c r="G91" s="22"/>
      <c r="H91" s="22"/>
      <c r="I91" s="22"/>
      <c r="J91" s="22"/>
      <c r="K91" s="76"/>
      <c r="L91" s="22"/>
      <c r="M91" s="22"/>
      <c r="N91" s="22"/>
      <c r="O91" s="22"/>
    </row>
    <row r="92" spans="1:15" ht="15.75" thickBot="1" x14ac:dyDescent="0.3">
      <c r="B92" s="75" t="s">
        <v>8</v>
      </c>
      <c r="C92" s="79">
        <f>SUM(C90:C91)</f>
        <v>230000</v>
      </c>
      <c r="D92" s="22"/>
      <c r="E92" s="22"/>
      <c r="F92" s="22"/>
      <c r="G92" s="22"/>
      <c r="H92" s="22"/>
      <c r="I92" s="22"/>
      <c r="J92" s="22"/>
      <c r="K92" s="76"/>
      <c r="L92" s="22"/>
      <c r="M92" s="22"/>
      <c r="N92" s="22"/>
      <c r="O92" s="22"/>
    </row>
    <row r="93" spans="1:15" ht="15.75" thickTop="1" x14ac:dyDescent="0.25">
      <c r="B93" s="75"/>
      <c r="C93" s="80"/>
      <c r="D93" s="22"/>
      <c r="E93" s="22"/>
      <c r="F93" s="22"/>
      <c r="G93" s="22"/>
      <c r="H93" s="22"/>
      <c r="I93" s="22"/>
      <c r="J93" s="22"/>
      <c r="K93" s="76"/>
      <c r="L93" s="22"/>
      <c r="M93" s="22"/>
      <c r="N93" s="22"/>
      <c r="O93" s="22"/>
    </row>
    <row r="94" spans="1:15" x14ac:dyDescent="0.25">
      <c r="A94">
        <v>6</v>
      </c>
      <c r="B94" s="94" t="s">
        <v>127</v>
      </c>
      <c r="C94" s="17"/>
      <c r="D94" s="22"/>
      <c r="E94" s="22"/>
      <c r="F94" s="22"/>
      <c r="G94" s="22"/>
      <c r="H94" s="22"/>
      <c r="I94" s="22"/>
      <c r="J94" s="22"/>
      <c r="K94" s="76"/>
      <c r="L94" s="22"/>
      <c r="M94" s="22"/>
      <c r="N94" s="22"/>
      <c r="O94" s="22"/>
    </row>
    <row r="95" spans="1:15" x14ac:dyDescent="0.25">
      <c r="B95" s="21"/>
      <c r="C95" s="78"/>
      <c r="D95" s="22"/>
      <c r="E95" s="22"/>
      <c r="F95" s="22"/>
      <c r="G95" s="22"/>
      <c r="H95" s="22"/>
      <c r="I95" s="22"/>
      <c r="J95" s="22"/>
      <c r="K95" s="76"/>
      <c r="L95" s="22"/>
      <c r="M95" s="22"/>
      <c r="N95" s="22"/>
      <c r="O95" s="22"/>
    </row>
    <row r="96" spans="1:15" x14ac:dyDescent="0.25">
      <c r="A96">
        <v>7</v>
      </c>
      <c r="B96" s="21" t="s">
        <v>74</v>
      </c>
      <c r="C96" s="78"/>
      <c r="D96" s="22"/>
      <c r="E96" s="22"/>
      <c r="F96" s="22"/>
      <c r="G96" s="22"/>
      <c r="H96" s="22"/>
      <c r="I96" s="22"/>
      <c r="J96" s="22"/>
      <c r="K96" s="76"/>
      <c r="L96" s="22"/>
      <c r="M96" s="22"/>
      <c r="N96" s="22"/>
      <c r="O96" s="22"/>
    </row>
    <row r="97" spans="1:15" x14ac:dyDescent="0.25">
      <c r="B97" s="21" t="s">
        <v>75</v>
      </c>
      <c r="C97" s="78"/>
      <c r="D97" s="22"/>
      <c r="E97" s="22"/>
      <c r="F97" s="22"/>
      <c r="G97" s="22"/>
      <c r="H97" s="22"/>
      <c r="I97" s="22"/>
      <c r="J97" s="22"/>
      <c r="K97" s="76"/>
      <c r="L97" s="22"/>
      <c r="M97" s="22"/>
      <c r="N97" s="22"/>
      <c r="O97" s="22"/>
    </row>
    <row r="98" spans="1:15" x14ac:dyDescent="0.25">
      <c r="B98" s="21"/>
      <c r="C98" s="78"/>
      <c r="D98" s="22"/>
      <c r="E98" s="22"/>
      <c r="F98" s="22"/>
      <c r="G98" s="22"/>
      <c r="H98" s="22"/>
      <c r="I98" s="22"/>
      <c r="J98" s="22"/>
      <c r="K98" s="76"/>
      <c r="L98" s="22"/>
      <c r="M98" s="22"/>
      <c r="N98" s="22"/>
      <c r="O98" s="22"/>
    </row>
    <row r="99" spans="1:15" x14ac:dyDescent="0.25">
      <c r="A99">
        <v>8</v>
      </c>
      <c r="B99" s="94" t="s">
        <v>128</v>
      </c>
      <c r="C99" s="78"/>
      <c r="D99" s="22"/>
      <c r="E99" s="22"/>
      <c r="F99" s="17" t="s">
        <v>61</v>
      </c>
      <c r="G99" s="22"/>
      <c r="H99" s="22"/>
      <c r="I99" s="22"/>
      <c r="J99" s="22"/>
      <c r="K99" s="76"/>
      <c r="L99" s="22"/>
      <c r="M99" s="22"/>
      <c r="N99" s="22"/>
      <c r="O99" s="22"/>
    </row>
    <row r="100" spans="1:15" x14ac:dyDescent="0.25">
      <c r="B100" s="75" t="s">
        <v>76</v>
      </c>
      <c r="C100" s="77" t="s">
        <v>77</v>
      </c>
      <c r="D100" s="10" t="s">
        <v>78</v>
      </c>
      <c r="E100" s="77"/>
      <c r="F100" s="10" t="s">
        <v>67</v>
      </c>
      <c r="G100" s="22"/>
      <c r="H100" s="22"/>
      <c r="I100" s="22"/>
      <c r="J100" s="22"/>
      <c r="K100" s="76"/>
      <c r="L100" s="22"/>
      <c r="M100" s="22"/>
      <c r="N100" s="22"/>
      <c r="O100" s="22"/>
    </row>
    <row r="101" spans="1:15" x14ac:dyDescent="0.25">
      <c r="B101" s="21" t="s">
        <v>79</v>
      </c>
      <c r="C101" s="81">
        <v>100</v>
      </c>
      <c r="D101" s="22">
        <v>2</v>
      </c>
      <c r="F101" s="78">
        <f>C101*D101</f>
        <v>200</v>
      </c>
      <c r="G101" s="22"/>
      <c r="H101" s="22"/>
      <c r="I101" s="22"/>
      <c r="J101" s="22"/>
      <c r="K101" s="76"/>
      <c r="L101" s="22"/>
      <c r="M101" s="22"/>
      <c r="N101" s="22"/>
      <c r="O101" s="22"/>
    </row>
    <row r="102" spans="1:15" x14ac:dyDescent="0.25">
      <c r="B102" s="21" t="s">
        <v>80</v>
      </c>
      <c r="C102" s="82">
        <v>50</v>
      </c>
      <c r="D102" s="22">
        <v>12</v>
      </c>
      <c r="F102" s="36">
        <f>C102*D102</f>
        <v>600</v>
      </c>
      <c r="G102" s="22"/>
      <c r="H102" s="22"/>
      <c r="I102" s="22"/>
      <c r="J102" s="22"/>
      <c r="K102" s="76"/>
      <c r="L102" s="22"/>
      <c r="M102" s="22"/>
      <c r="N102" s="22"/>
      <c r="O102" s="22"/>
    </row>
    <row r="103" spans="1:15" x14ac:dyDescent="0.25">
      <c r="B103" t="s">
        <v>81</v>
      </c>
      <c r="C103" s="82">
        <v>0.17</v>
      </c>
      <c r="D103" s="22">
        <v>25000</v>
      </c>
      <c r="F103" s="36">
        <f>C103*D103</f>
        <v>4250</v>
      </c>
      <c r="G103" s="22"/>
      <c r="H103" s="22"/>
      <c r="I103" s="22"/>
      <c r="J103" s="22"/>
      <c r="K103" s="76"/>
      <c r="L103" s="22"/>
      <c r="M103" s="22"/>
      <c r="N103" s="22"/>
      <c r="O103" s="22"/>
    </row>
    <row r="104" spans="1:15" x14ac:dyDescent="0.25">
      <c r="B104" s="21" t="s">
        <v>82</v>
      </c>
      <c r="C104" s="82">
        <v>0.25</v>
      </c>
      <c r="D104" s="22">
        <v>2500</v>
      </c>
      <c r="F104" s="36">
        <f>C104*D104</f>
        <v>625</v>
      </c>
      <c r="G104" s="22"/>
      <c r="H104" s="22"/>
      <c r="I104" s="22"/>
      <c r="J104" s="22"/>
      <c r="K104" s="76"/>
      <c r="L104" s="22"/>
      <c r="M104" s="22"/>
      <c r="N104" s="22"/>
      <c r="O104" s="22"/>
    </row>
    <row r="105" spans="1:15" ht="15.75" thickBot="1" x14ac:dyDescent="0.3">
      <c r="B105" s="75" t="s">
        <v>8</v>
      </c>
      <c r="F105" s="79">
        <f>SUM(F101:F104)</f>
        <v>5675</v>
      </c>
      <c r="G105" s="22"/>
      <c r="H105" s="22"/>
      <c r="I105" s="22"/>
      <c r="J105" s="22"/>
      <c r="K105" s="76"/>
      <c r="L105" s="22"/>
      <c r="M105" s="22"/>
      <c r="N105" s="22"/>
      <c r="O105" s="22"/>
    </row>
    <row r="106" spans="1:15" ht="15.75" thickTop="1" x14ac:dyDescent="0.25">
      <c r="B106" s="21"/>
      <c r="C106" s="78"/>
      <c r="D106" s="22"/>
      <c r="E106" s="22"/>
      <c r="F106" s="22"/>
      <c r="G106" s="22"/>
      <c r="H106" s="22"/>
      <c r="I106" s="22"/>
      <c r="J106" s="22"/>
      <c r="K106" s="76"/>
      <c r="L106" s="22"/>
      <c r="M106" s="22"/>
      <c r="N106" s="22"/>
      <c r="O106" s="22"/>
    </row>
    <row r="107" spans="1:15" x14ac:dyDescent="0.25">
      <c r="A107">
        <v>9</v>
      </c>
      <c r="B107" s="94" t="s">
        <v>129</v>
      </c>
      <c r="C107" s="78"/>
      <c r="D107" s="22"/>
      <c r="E107" s="22"/>
      <c r="F107" s="22"/>
      <c r="G107" s="22"/>
      <c r="H107" s="22"/>
      <c r="I107" s="22"/>
      <c r="J107" s="22"/>
      <c r="K107" s="76"/>
      <c r="L107" s="22"/>
      <c r="M107" s="22"/>
      <c r="N107" s="22"/>
      <c r="O107" s="22"/>
    </row>
    <row r="108" spans="1:15" x14ac:dyDescent="0.25">
      <c r="B108" s="21"/>
      <c r="C108" s="78"/>
      <c r="D108" s="22"/>
      <c r="E108" s="22"/>
      <c r="F108" s="17" t="s">
        <v>61</v>
      </c>
      <c r="G108" s="22"/>
      <c r="H108" s="22"/>
      <c r="I108" s="22"/>
      <c r="J108" s="22"/>
      <c r="K108" s="76"/>
      <c r="L108" s="22"/>
      <c r="M108" s="22"/>
      <c r="N108" s="22"/>
      <c r="O108" s="22"/>
    </row>
    <row r="109" spans="1:15" x14ac:dyDescent="0.25">
      <c r="B109" s="75" t="s">
        <v>76</v>
      </c>
      <c r="C109" s="77" t="s">
        <v>77</v>
      </c>
      <c r="D109" s="10" t="s">
        <v>78</v>
      </c>
      <c r="F109" s="10" t="s">
        <v>67</v>
      </c>
      <c r="G109" s="22"/>
      <c r="H109" s="22"/>
      <c r="I109" s="22"/>
      <c r="J109" s="22"/>
      <c r="K109" s="76"/>
      <c r="L109" s="22"/>
      <c r="M109" s="22"/>
      <c r="N109" s="22"/>
      <c r="O109" s="22"/>
    </row>
    <row r="110" spans="1:15" x14ac:dyDescent="0.25">
      <c r="B110" s="21" t="s">
        <v>83</v>
      </c>
      <c r="C110" s="83">
        <v>100</v>
      </c>
      <c r="D110">
        <v>12</v>
      </c>
      <c r="F110" s="78">
        <f>C110*D110</f>
        <v>1200</v>
      </c>
      <c r="G110" s="22"/>
      <c r="H110" s="22"/>
      <c r="I110" s="22"/>
      <c r="J110" s="22"/>
      <c r="K110" s="76"/>
      <c r="L110" s="22"/>
      <c r="M110" s="22"/>
      <c r="N110" s="22"/>
      <c r="O110" s="22"/>
    </row>
    <row r="111" spans="1:15" x14ac:dyDescent="0.25">
      <c r="B111" s="21" t="s">
        <v>84</v>
      </c>
      <c r="C111">
        <v>75</v>
      </c>
      <c r="D111">
        <v>15</v>
      </c>
      <c r="F111" s="36">
        <f>C111*D111</f>
        <v>1125</v>
      </c>
      <c r="G111" s="22"/>
      <c r="H111" s="22"/>
      <c r="I111" s="22"/>
      <c r="J111" s="22"/>
      <c r="K111" s="76"/>
      <c r="L111" s="22"/>
      <c r="M111" s="22"/>
      <c r="N111" s="22"/>
      <c r="O111" s="22"/>
    </row>
    <row r="112" spans="1:15" x14ac:dyDescent="0.25">
      <c r="B112" s="21" t="s">
        <v>85</v>
      </c>
      <c r="C112">
        <v>50</v>
      </c>
      <c r="D112">
        <v>12</v>
      </c>
      <c r="F112" s="36">
        <f>C112*D112</f>
        <v>600</v>
      </c>
      <c r="G112" s="22"/>
      <c r="H112" s="22"/>
      <c r="I112" s="22"/>
      <c r="J112" s="22"/>
      <c r="K112" s="76"/>
      <c r="L112" s="22"/>
      <c r="M112" s="22"/>
      <c r="N112" s="22"/>
      <c r="O112" s="22"/>
    </row>
    <row r="113" spans="1:15" x14ac:dyDescent="0.25">
      <c r="B113" s="21" t="s">
        <v>86</v>
      </c>
      <c r="C113">
        <v>40</v>
      </c>
      <c r="D113">
        <v>15</v>
      </c>
      <c r="F113" s="36">
        <f>C113*D113</f>
        <v>600</v>
      </c>
      <c r="G113" s="22"/>
      <c r="H113" s="22"/>
      <c r="I113" s="22"/>
      <c r="J113" s="22"/>
      <c r="K113" s="76"/>
      <c r="L113" s="22"/>
      <c r="M113" s="22"/>
      <c r="N113" s="22"/>
      <c r="O113" s="22"/>
    </row>
    <row r="114" spans="1:15" ht="15.75" thickBot="1" x14ac:dyDescent="0.3">
      <c r="B114" s="75" t="s">
        <v>87</v>
      </c>
      <c r="C114" s="75"/>
      <c r="D114" s="75"/>
      <c r="F114" s="79">
        <f>SUM(F110:F113)</f>
        <v>3525</v>
      </c>
      <c r="G114" s="22"/>
      <c r="H114" s="22"/>
      <c r="I114" s="22"/>
      <c r="J114" s="22"/>
      <c r="K114" s="76"/>
      <c r="L114" s="22"/>
      <c r="M114" s="22"/>
      <c r="N114" s="22"/>
      <c r="O114" s="22"/>
    </row>
    <row r="115" spans="1:15" ht="15.75" thickTop="1" x14ac:dyDescent="0.25">
      <c r="B115" s="75"/>
      <c r="C115" s="75"/>
      <c r="D115" s="75"/>
      <c r="F115" s="80"/>
      <c r="G115" s="22"/>
      <c r="H115" s="22"/>
      <c r="I115" s="22"/>
      <c r="J115" s="22"/>
      <c r="K115" s="76"/>
      <c r="L115" s="22"/>
      <c r="M115" s="22"/>
      <c r="N115" s="22"/>
      <c r="O115" s="22"/>
    </row>
    <row r="116" spans="1:15" x14ac:dyDescent="0.25">
      <c r="A116">
        <v>10</v>
      </c>
      <c r="B116" s="21" t="s">
        <v>88</v>
      </c>
      <c r="D116" s="22"/>
      <c r="E116" s="22"/>
      <c r="F116" s="17" t="s">
        <v>61</v>
      </c>
      <c r="G116" s="22"/>
      <c r="H116" s="22"/>
      <c r="I116" s="22"/>
      <c r="J116" s="22"/>
      <c r="K116" s="76"/>
      <c r="L116" s="22"/>
      <c r="M116" s="22"/>
      <c r="N116" s="22"/>
      <c r="O116" s="22"/>
    </row>
    <row r="117" spans="1:15" x14ac:dyDescent="0.25">
      <c r="C117" s="77" t="s">
        <v>89</v>
      </c>
      <c r="D117" s="10" t="s">
        <v>78</v>
      </c>
      <c r="E117" s="77"/>
      <c r="F117" s="10" t="s">
        <v>67</v>
      </c>
      <c r="G117" s="22"/>
      <c r="H117" s="22"/>
      <c r="I117" s="22"/>
      <c r="J117" s="22"/>
      <c r="K117" s="76"/>
      <c r="L117" s="22"/>
      <c r="M117" s="22"/>
      <c r="N117" s="22"/>
      <c r="O117" s="22"/>
    </row>
    <row r="118" spans="1:15" x14ac:dyDescent="0.25">
      <c r="B118" s="21" t="s">
        <v>90</v>
      </c>
      <c r="C118" s="82">
        <v>0.28999999999999998</v>
      </c>
      <c r="D118" s="84">
        <v>5000</v>
      </c>
      <c r="E118" s="85"/>
      <c r="F118" s="86">
        <f>C118*D118</f>
        <v>1450</v>
      </c>
      <c r="G118" s="22"/>
      <c r="H118" s="22"/>
      <c r="I118" s="22"/>
      <c r="J118" s="22"/>
      <c r="K118" s="76"/>
      <c r="L118" s="22"/>
      <c r="M118" s="22"/>
      <c r="N118" s="22"/>
      <c r="O118" s="22"/>
    </row>
    <row r="119" spans="1:15" x14ac:dyDescent="0.25">
      <c r="B119" s="21" t="s">
        <v>91</v>
      </c>
      <c r="C119" s="82">
        <v>0.28999999999999998</v>
      </c>
      <c r="D119" s="22">
        <v>5000</v>
      </c>
      <c r="F119" s="36">
        <f t="shared" ref="F119:F124" si="33">C119*D119</f>
        <v>1450</v>
      </c>
      <c r="G119" s="22"/>
      <c r="H119" s="22"/>
      <c r="I119" s="22"/>
      <c r="J119" s="22"/>
      <c r="K119" s="76"/>
      <c r="L119" s="22"/>
      <c r="M119" s="22"/>
      <c r="N119" s="22"/>
      <c r="O119" s="22"/>
    </row>
    <row r="120" spans="1:15" x14ac:dyDescent="0.25">
      <c r="B120" t="s">
        <v>92</v>
      </c>
      <c r="C120" s="82">
        <v>0.28999999999999998</v>
      </c>
      <c r="D120" s="22">
        <v>5716</v>
      </c>
      <c r="F120" s="36">
        <f t="shared" si="33"/>
        <v>1657.6399999999999</v>
      </c>
      <c r="G120" s="22"/>
      <c r="H120" s="22"/>
      <c r="I120" s="22"/>
      <c r="J120" s="22"/>
      <c r="K120" s="76"/>
      <c r="L120" s="22"/>
      <c r="M120" s="22"/>
      <c r="N120" s="22"/>
      <c r="O120" s="22"/>
    </row>
    <row r="121" spans="1:15" x14ac:dyDescent="0.25">
      <c r="B121" t="s">
        <v>93</v>
      </c>
      <c r="C121" s="82">
        <v>0.28999999999999998</v>
      </c>
      <c r="D121" s="22">
        <v>1905.3333333333333</v>
      </c>
      <c r="F121" s="36">
        <f t="shared" si="33"/>
        <v>552.54666666666662</v>
      </c>
      <c r="G121" s="22"/>
      <c r="H121" s="22"/>
      <c r="I121" s="22"/>
      <c r="J121" s="22"/>
      <c r="K121" s="76"/>
      <c r="L121" s="22"/>
      <c r="M121" s="22"/>
      <c r="N121" s="22"/>
      <c r="O121" s="22"/>
    </row>
    <row r="122" spans="1:15" x14ac:dyDescent="0.25">
      <c r="B122" t="s">
        <v>94</v>
      </c>
      <c r="C122" s="82">
        <v>0.28999999999999998</v>
      </c>
      <c r="D122" s="22">
        <v>15604</v>
      </c>
      <c r="F122" s="87">
        <f t="shared" si="33"/>
        <v>4525.16</v>
      </c>
      <c r="G122" s="22"/>
      <c r="H122" s="22"/>
      <c r="I122" s="22"/>
      <c r="J122" s="22"/>
      <c r="K122" s="76"/>
      <c r="L122" s="22"/>
      <c r="M122" s="22"/>
      <c r="N122" s="22"/>
      <c r="O122" s="22"/>
    </row>
    <row r="123" spans="1:15" x14ac:dyDescent="0.25">
      <c r="B123" t="s">
        <v>95</v>
      </c>
      <c r="C123" s="82">
        <v>0.28999999999999998</v>
      </c>
      <c r="D123" s="22">
        <v>15604</v>
      </c>
      <c r="F123" s="87">
        <f t="shared" si="33"/>
        <v>4525.16</v>
      </c>
      <c r="G123" s="22"/>
      <c r="H123" s="22"/>
      <c r="I123" s="22"/>
      <c r="J123" s="22"/>
      <c r="K123" s="76"/>
      <c r="L123" s="22"/>
      <c r="M123" s="22"/>
      <c r="N123" s="22"/>
      <c r="O123" s="22"/>
    </row>
    <row r="124" spans="1:15" x14ac:dyDescent="0.25">
      <c r="B124" t="s">
        <v>96</v>
      </c>
      <c r="C124" s="82">
        <v>0.5</v>
      </c>
      <c r="D124" s="22">
        <v>24975</v>
      </c>
      <c r="E124" s="64"/>
      <c r="F124" s="88">
        <f t="shared" si="33"/>
        <v>12487.5</v>
      </c>
      <c r="G124" s="33"/>
      <c r="H124" s="22"/>
      <c r="I124" s="22"/>
      <c r="J124" s="22"/>
      <c r="K124" s="76"/>
      <c r="L124" s="22"/>
      <c r="M124" s="22"/>
      <c r="N124" s="22"/>
      <c r="O124" s="22"/>
    </row>
    <row r="125" spans="1:15" ht="15.75" thickBot="1" x14ac:dyDescent="0.3">
      <c r="B125" s="75" t="s">
        <v>8</v>
      </c>
      <c r="C125" s="89"/>
      <c r="D125" s="89"/>
      <c r="E125" s="90">
        <f>SUM(F119:F124)</f>
        <v>25198.006666666668</v>
      </c>
      <c r="F125" s="91">
        <f>SUM(F118:F124)</f>
        <v>26648.006666666668</v>
      </c>
      <c r="G125" s="22"/>
      <c r="H125" s="22"/>
      <c r="I125" s="22"/>
      <c r="J125" s="22"/>
      <c r="K125" s="76"/>
      <c r="L125" s="22"/>
      <c r="M125" s="22"/>
      <c r="N125" s="22"/>
      <c r="O125" s="22"/>
    </row>
    <row r="126" spans="1:15" ht="15.75" thickTop="1" x14ac:dyDescent="0.25">
      <c r="B126" s="21"/>
      <c r="D126" s="22"/>
      <c r="E126" s="22"/>
      <c r="F126" s="22"/>
      <c r="G126" s="22"/>
      <c r="H126" s="22"/>
      <c r="I126" s="22"/>
      <c r="J126" s="22"/>
      <c r="K126" s="76"/>
      <c r="L126" s="22"/>
      <c r="M126" s="22"/>
      <c r="N126" s="22"/>
      <c r="O126" s="22"/>
    </row>
    <row r="127" spans="1:15" x14ac:dyDescent="0.25">
      <c r="A127">
        <v>11</v>
      </c>
      <c r="B127" s="21" t="s">
        <v>97</v>
      </c>
      <c r="D127" s="22"/>
      <c r="E127" s="22"/>
      <c r="F127" s="17" t="s">
        <v>61</v>
      </c>
      <c r="G127" s="22"/>
      <c r="H127" s="22"/>
      <c r="I127" s="22"/>
      <c r="J127" s="22"/>
      <c r="K127" s="76"/>
      <c r="L127" s="22"/>
      <c r="M127" s="22"/>
      <c r="N127" s="22"/>
      <c r="O127" s="22"/>
    </row>
    <row r="128" spans="1:15" x14ac:dyDescent="0.25">
      <c r="C128" s="77" t="s">
        <v>98</v>
      </c>
      <c r="D128" s="77" t="s">
        <v>78</v>
      </c>
      <c r="E128" s="77"/>
      <c r="F128" s="10" t="s">
        <v>67</v>
      </c>
      <c r="G128" s="22"/>
      <c r="H128" s="22"/>
      <c r="I128" s="22"/>
      <c r="J128" s="22"/>
      <c r="K128" s="76"/>
      <c r="L128" s="22"/>
      <c r="M128" s="22"/>
      <c r="N128" s="22"/>
      <c r="O128" s="22"/>
    </row>
    <row r="129" spans="1:15" x14ac:dyDescent="0.25">
      <c r="B129" s="21" t="s">
        <v>90</v>
      </c>
      <c r="C129" s="82">
        <v>0.05</v>
      </c>
      <c r="D129" s="84">
        <v>5000</v>
      </c>
      <c r="E129" s="85"/>
      <c r="F129" s="86">
        <f>C129*D129</f>
        <v>250</v>
      </c>
      <c r="G129" s="22"/>
      <c r="H129" s="22"/>
      <c r="I129" s="22"/>
      <c r="J129" s="22"/>
      <c r="K129" s="76"/>
      <c r="L129" s="22"/>
      <c r="M129" s="22"/>
      <c r="N129" s="22"/>
      <c r="O129" s="22"/>
    </row>
    <row r="130" spans="1:15" x14ac:dyDescent="0.25">
      <c r="B130" s="21" t="s">
        <v>99</v>
      </c>
      <c r="C130" s="82">
        <v>0.22</v>
      </c>
      <c r="D130" s="22">
        <v>5000</v>
      </c>
      <c r="F130" s="36">
        <f t="shared" ref="F130:F135" si="34">C130*D130</f>
        <v>1100</v>
      </c>
      <c r="G130" s="22"/>
      <c r="H130" s="22"/>
      <c r="I130" s="22"/>
      <c r="J130" s="22"/>
      <c r="K130" s="76"/>
      <c r="L130" s="22"/>
      <c r="M130" s="22"/>
      <c r="N130" s="22"/>
      <c r="O130" s="22"/>
    </row>
    <row r="131" spans="1:15" x14ac:dyDescent="0.25">
      <c r="B131" t="s">
        <v>92</v>
      </c>
      <c r="C131" s="82">
        <v>0.05</v>
      </c>
      <c r="D131" s="22">
        <v>5716</v>
      </c>
      <c r="F131" s="36">
        <f t="shared" si="34"/>
        <v>285.8</v>
      </c>
      <c r="G131" s="22"/>
      <c r="H131" s="22"/>
      <c r="I131" s="22"/>
      <c r="J131" s="22"/>
      <c r="K131" s="76"/>
      <c r="L131" s="22"/>
      <c r="M131" s="22"/>
      <c r="N131" s="22"/>
      <c r="O131" s="22"/>
    </row>
    <row r="132" spans="1:15" x14ac:dyDescent="0.25">
      <c r="B132" t="s">
        <v>93</v>
      </c>
      <c r="C132" s="82">
        <v>0.05</v>
      </c>
      <c r="D132" s="22">
        <v>1905.3333333333333</v>
      </c>
      <c r="F132" s="36">
        <f t="shared" si="34"/>
        <v>95.266666666666666</v>
      </c>
      <c r="G132" s="22"/>
      <c r="H132" s="22"/>
      <c r="I132" s="22"/>
      <c r="J132" s="22"/>
      <c r="K132" s="76"/>
      <c r="L132" s="22"/>
      <c r="M132" s="22"/>
      <c r="N132" s="22"/>
      <c r="O132" s="22"/>
    </row>
    <row r="133" spans="1:15" x14ac:dyDescent="0.25">
      <c r="B133" t="s">
        <v>94</v>
      </c>
      <c r="C133" s="82">
        <v>0.05</v>
      </c>
      <c r="D133" s="22">
        <v>15604</v>
      </c>
      <c r="F133" s="36">
        <f t="shared" si="34"/>
        <v>780.2</v>
      </c>
      <c r="G133" s="22"/>
      <c r="H133" s="22"/>
      <c r="I133" s="22"/>
      <c r="J133" s="22"/>
      <c r="K133" s="76"/>
      <c r="L133" s="22"/>
      <c r="M133" s="22"/>
      <c r="N133" s="22"/>
      <c r="O133" s="22"/>
    </row>
    <row r="134" spans="1:15" x14ac:dyDescent="0.25">
      <c r="B134" t="s">
        <v>95</v>
      </c>
      <c r="C134" s="82">
        <v>0.05</v>
      </c>
      <c r="D134" s="22">
        <v>15604</v>
      </c>
      <c r="F134" s="36">
        <f t="shared" si="34"/>
        <v>780.2</v>
      </c>
      <c r="G134" s="22"/>
      <c r="H134" s="22"/>
      <c r="I134" s="22"/>
      <c r="J134" s="22"/>
      <c r="K134" s="76"/>
      <c r="L134" s="22"/>
      <c r="M134" s="22"/>
      <c r="N134" s="22"/>
      <c r="O134" s="22"/>
    </row>
    <row r="135" spans="1:15" x14ac:dyDescent="0.25">
      <c r="B135" t="s">
        <v>96</v>
      </c>
      <c r="C135" s="82">
        <v>0.85</v>
      </c>
      <c r="D135" s="22">
        <v>24975</v>
      </c>
      <c r="F135" s="36">
        <f t="shared" si="34"/>
        <v>21228.75</v>
      </c>
      <c r="G135" s="22"/>
      <c r="H135" s="22"/>
      <c r="I135" s="22"/>
      <c r="J135" s="22"/>
      <c r="K135" s="76"/>
      <c r="L135" s="22"/>
      <c r="M135" s="22"/>
      <c r="N135" s="22"/>
      <c r="O135" s="22"/>
    </row>
    <row r="136" spans="1:15" x14ac:dyDescent="0.25">
      <c r="B136" s="21" t="s">
        <v>100</v>
      </c>
      <c r="C136" s="81"/>
      <c r="D136" s="22"/>
      <c r="E136" s="81">
        <v>4000</v>
      </c>
      <c r="F136" s="46">
        <v>4000</v>
      </c>
      <c r="G136" s="22"/>
      <c r="H136" s="22"/>
      <c r="I136" s="22"/>
      <c r="J136" s="22"/>
      <c r="K136" s="76"/>
      <c r="L136" s="22"/>
      <c r="M136" s="22"/>
      <c r="N136" s="22"/>
      <c r="O136" s="22"/>
    </row>
    <row r="137" spans="1:15" ht="15.75" thickBot="1" x14ac:dyDescent="0.3">
      <c r="B137" s="75" t="s">
        <v>8</v>
      </c>
      <c r="C137" s="81"/>
      <c r="D137" s="22"/>
      <c r="E137" s="92">
        <f>SUM(E130:E136)</f>
        <v>4000</v>
      </c>
      <c r="F137" s="91">
        <f>SUM(F129:F136)</f>
        <v>28520.216666666667</v>
      </c>
      <c r="G137" s="22"/>
      <c r="H137" s="22"/>
      <c r="I137" s="22"/>
      <c r="J137" s="22"/>
      <c r="K137" s="76"/>
      <c r="L137" s="22"/>
      <c r="M137" s="22"/>
      <c r="N137" s="22"/>
      <c r="O137" s="22"/>
    </row>
    <row r="138" spans="1:15" ht="15.75" thickTop="1" x14ac:dyDescent="0.25"/>
    <row r="139" spans="1:15" x14ac:dyDescent="0.25">
      <c r="A139">
        <v>12</v>
      </c>
      <c r="B139" s="94" t="s">
        <v>131</v>
      </c>
    </row>
    <row r="141" spans="1:15" x14ac:dyDescent="0.25">
      <c r="A141">
        <v>13</v>
      </c>
      <c r="B141" s="94" t="s">
        <v>132</v>
      </c>
    </row>
    <row r="143" spans="1:15" x14ac:dyDescent="0.25">
      <c r="A143">
        <v>14</v>
      </c>
      <c r="B143" s="94" t="s">
        <v>133</v>
      </c>
    </row>
    <row r="145" spans="1:15" x14ac:dyDescent="0.25">
      <c r="A145" s="93" t="s">
        <v>16</v>
      </c>
      <c r="B145" s="57" t="s">
        <v>101</v>
      </c>
      <c r="D145" s="22"/>
      <c r="E145" s="22"/>
      <c r="F145" s="22"/>
      <c r="G145" s="22"/>
      <c r="H145" s="22"/>
      <c r="I145" s="22"/>
      <c r="J145" s="22"/>
      <c r="K145" s="76"/>
      <c r="L145" s="22"/>
      <c r="M145" s="22"/>
      <c r="N145" s="22"/>
      <c r="O145" s="22"/>
    </row>
    <row r="146" spans="1:15" x14ac:dyDescent="0.25">
      <c r="D146" s="22"/>
      <c r="E146" s="22"/>
      <c r="F146" s="22"/>
      <c r="G146" s="22"/>
      <c r="H146" s="22"/>
      <c r="I146" s="22"/>
      <c r="J146" s="22"/>
      <c r="K146" s="76"/>
      <c r="L146" s="22"/>
      <c r="M146" s="22"/>
      <c r="N146" s="22"/>
      <c r="O146" s="22"/>
    </row>
    <row r="147" spans="1:15" x14ac:dyDescent="0.25">
      <c r="D147" s="22"/>
      <c r="E147" s="22"/>
      <c r="F147" s="22"/>
      <c r="G147" s="22"/>
      <c r="H147" s="22"/>
      <c r="I147" s="22"/>
      <c r="J147" s="22"/>
      <c r="K147" s="76"/>
      <c r="L147" s="22"/>
      <c r="M147" s="22"/>
      <c r="N147" s="22"/>
      <c r="O147" s="22"/>
    </row>
    <row r="148" spans="1:15" x14ac:dyDescent="0.25">
      <c r="D148" s="22"/>
      <c r="E148" s="22"/>
      <c r="F148" s="22"/>
      <c r="G148" s="22"/>
      <c r="H148" s="22"/>
      <c r="I148" s="22"/>
      <c r="J148" s="22"/>
      <c r="K148" s="76"/>
      <c r="L148" s="22"/>
      <c r="M148" s="22"/>
      <c r="N148" s="22"/>
      <c r="O148" s="22"/>
    </row>
    <row r="149" spans="1:15" x14ac:dyDescent="0.25">
      <c r="D149" s="22"/>
      <c r="E149" s="22"/>
      <c r="F149" s="22"/>
      <c r="G149" s="22"/>
      <c r="H149" s="22"/>
      <c r="I149" s="22"/>
      <c r="J149" s="22"/>
      <c r="K149" s="76"/>
      <c r="L149" s="22"/>
      <c r="M149" s="22"/>
      <c r="N149" s="22"/>
      <c r="O149" s="22"/>
    </row>
    <row r="150" spans="1:15" x14ac:dyDescent="0.25">
      <c r="D150" s="22"/>
      <c r="E150" s="22"/>
      <c r="F150" s="22"/>
      <c r="G150" s="22"/>
      <c r="H150" s="22"/>
      <c r="I150" s="22"/>
      <c r="J150" s="22"/>
      <c r="K150" s="76"/>
      <c r="L150" s="22"/>
      <c r="M150" s="22"/>
      <c r="N150" s="22"/>
      <c r="O150" s="22"/>
    </row>
    <row r="151" spans="1:15" x14ac:dyDescent="0.25">
      <c r="D151" s="22"/>
      <c r="E151" s="22"/>
      <c r="F151" s="22"/>
      <c r="G151" s="22"/>
      <c r="H151" s="22"/>
      <c r="I151" s="22"/>
      <c r="J151" s="22"/>
      <c r="K151" s="76"/>
      <c r="L151" s="22"/>
      <c r="M151" s="22"/>
      <c r="N151" s="22"/>
      <c r="O151" s="22"/>
    </row>
    <row r="152" spans="1:15" x14ac:dyDescent="0.25">
      <c r="D152" s="22"/>
      <c r="E152" s="22"/>
      <c r="F152" s="22"/>
      <c r="G152" s="22"/>
      <c r="H152" s="22"/>
      <c r="I152" s="22"/>
      <c r="J152" s="22"/>
      <c r="K152" s="76"/>
      <c r="L152" s="22"/>
      <c r="M152" s="22"/>
      <c r="N152" s="22"/>
      <c r="O152" s="22"/>
    </row>
    <row r="153" spans="1:15" x14ac:dyDescent="0.25">
      <c r="D153" s="22"/>
      <c r="E153" s="22"/>
      <c r="F153" s="22"/>
      <c r="G153" s="22"/>
      <c r="H153" s="22"/>
      <c r="I153" s="22"/>
      <c r="J153" s="22"/>
      <c r="K153" s="76"/>
      <c r="L153" s="22"/>
      <c r="M153" s="22"/>
      <c r="N153" s="22"/>
      <c r="O153" s="22"/>
    </row>
    <row r="154" spans="1:15" x14ac:dyDescent="0.25">
      <c r="D154" s="22"/>
      <c r="E154" s="22"/>
      <c r="F154" s="22"/>
      <c r="G154" s="22"/>
      <c r="H154" s="22"/>
      <c r="I154" s="22"/>
      <c r="J154" s="22"/>
      <c r="K154" s="76"/>
      <c r="L154" s="22"/>
      <c r="M154" s="22"/>
      <c r="N154" s="22"/>
      <c r="O154" s="22"/>
    </row>
    <row r="155" spans="1:15" x14ac:dyDescent="0.25">
      <c r="D155" s="22"/>
      <c r="E155" s="22"/>
      <c r="F155" s="22"/>
      <c r="G155" s="22"/>
      <c r="H155" s="22"/>
      <c r="I155" s="22"/>
      <c r="J155" s="22"/>
      <c r="K155" s="76"/>
      <c r="L155" s="22"/>
      <c r="M155" s="22"/>
      <c r="N155" s="22"/>
      <c r="O155" s="22"/>
    </row>
    <row r="156" spans="1:15" x14ac:dyDescent="0.25">
      <c r="D156" s="22"/>
      <c r="E156" s="22"/>
      <c r="F156" s="22"/>
      <c r="G156" s="22"/>
      <c r="H156" s="22"/>
      <c r="I156" s="22"/>
      <c r="J156" s="22"/>
      <c r="K156" s="76"/>
      <c r="L156" s="22"/>
      <c r="M156" s="22"/>
      <c r="N156" s="22"/>
      <c r="O156" s="22"/>
    </row>
    <row r="157" spans="1:15" x14ac:dyDescent="0.25">
      <c r="D157" s="22"/>
      <c r="E157" s="22"/>
      <c r="F157" s="22"/>
      <c r="G157" s="22"/>
      <c r="H157" s="22"/>
      <c r="I157" s="22"/>
      <c r="J157" s="22"/>
      <c r="K157" s="76"/>
      <c r="L157" s="22"/>
      <c r="M157" s="22"/>
      <c r="N157" s="22"/>
      <c r="O157" s="22"/>
    </row>
    <row r="158" spans="1:15" x14ac:dyDescent="0.25">
      <c r="D158" s="22"/>
      <c r="E158" s="22"/>
      <c r="F158" s="22"/>
      <c r="G158" s="22"/>
      <c r="H158" s="22"/>
      <c r="I158" s="22"/>
      <c r="J158" s="22"/>
      <c r="K158" s="76"/>
      <c r="L158" s="22"/>
      <c r="M158" s="22"/>
      <c r="N158" s="22"/>
      <c r="O158" s="22"/>
    </row>
    <row r="159" spans="1:15" x14ac:dyDescent="0.25">
      <c r="D159" s="22"/>
      <c r="E159" s="22"/>
      <c r="F159" s="22"/>
      <c r="G159" s="22"/>
      <c r="H159" s="22"/>
      <c r="I159" s="22"/>
      <c r="J159" s="22"/>
      <c r="K159" s="76"/>
      <c r="L159" s="22"/>
      <c r="M159" s="22"/>
      <c r="N159" s="22"/>
      <c r="O159" s="22"/>
    </row>
    <row r="160" spans="1:15" x14ac:dyDescent="0.25">
      <c r="D160" s="22"/>
      <c r="E160" s="22"/>
      <c r="F160" s="22"/>
      <c r="G160" s="22"/>
      <c r="H160" s="22"/>
      <c r="I160" s="22"/>
      <c r="J160" s="22"/>
      <c r="K160" s="76"/>
      <c r="L160" s="22"/>
      <c r="M160" s="22"/>
      <c r="N160" s="22"/>
      <c r="O160" s="22"/>
    </row>
    <row r="161" spans="3:15" x14ac:dyDescent="0.25">
      <c r="D161" s="22"/>
      <c r="E161" s="22"/>
      <c r="F161" s="22"/>
      <c r="G161" s="22"/>
      <c r="H161" s="22"/>
      <c r="I161" s="22"/>
      <c r="J161" s="22"/>
      <c r="K161" s="76"/>
      <c r="L161" s="22"/>
      <c r="M161" s="22"/>
      <c r="N161" s="22"/>
      <c r="O161" s="22"/>
    </row>
    <row r="162" spans="3:15" x14ac:dyDescent="0.25">
      <c r="D162" s="22"/>
      <c r="E162" s="22"/>
      <c r="F162" s="22"/>
      <c r="G162" s="22"/>
      <c r="H162" s="22"/>
      <c r="I162" s="22"/>
      <c r="J162" s="22"/>
      <c r="K162" s="76"/>
      <c r="L162" s="22"/>
      <c r="M162" s="22"/>
      <c r="N162" s="22"/>
      <c r="O162" s="22"/>
    </row>
    <row r="163" spans="3:15" x14ac:dyDescent="0.25">
      <c r="D163" s="22"/>
      <c r="E163" s="22"/>
      <c r="F163" s="22"/>
      <c r="G163" s="22"/>
      <c r="H163" s="22"/>
      <c r="I163" s="22"/>
      <c r="J163" s="22"/>
      <c r="K163" s="76"/>
      <c r="L163" s="22"/>
      <c r="M163" s="22"/>
      <c r="N163" s="22"/>
      <c r="O163" s="22"/>
    </row>
    <row r="164" spans="3:15" x14ac:dyDescent="0.25">
      <c r="D164" s="22"/>
      <c r="E164" s="22"/>
      <c r="F164" s="22"/>
      <c r="G164" s="22"/>
      <c r="H164" s="22"/>
      <c r="I164" s="22"/>
      <c r="J164" s="22"/>
      <c r="K164" s="76"/>
      <c r="L164" s="22"/>
      <c r="M164" s="22"/>
      <c r="N164" s="22"/>
      <c r="O164" s="22"/>
    </row>
    <row r="165" spans="3:15" x14ac:dyDescent="0.25">
      <c r="C165" s="22"/>
      <c r="D165" s="22"/>
      <c r="E165" s="22"/>
      <c r="F165" s="22"/>
      <c r="G165" s="22"/>
      <c r="H165" s="22"/>
      <c r="I165" s="22"/>
      <c r="J165" s="22"/>
      <c r="K165" s="76"/>
      <c r="L165" s="22"/>
      <c r="M165" s="22"/>
      <c r="N165" s="22"/>
      <c r="O165" s="22"/>
    </row>
    <row r="166" spans="3:15" x14ac:dyDescent="0.25">
      <c r="C166" s="22"/>
      <c r="D166" s="22"/>
      <c r="E166" s="22"/>
      <c r="F166" s="22"/>
      <c r="G166" s="22"/>
      <c r="H166" s="22"/>
      <c r="I166" s="22"/>
      <c r="J166" s="22"/>
      <c r="K166" s="76"/>
      <c r="L166" s="22"/>
      <c r="M166" s="22"/>
      <c r="N166" s="22"/>
      <c r="O166" s="22"/>
    </row>
    <row r="167" spans="3:15" x14ac:dyDescent="0.25">
      <c r="C167" s="22"/>
      <c r="D167" s="22"/>
      <c r="E167" s="22"/>
      <c r="F167" s="22"/>
      <c r="G167" s="22"/>
      <c r="H167" s="22"/>
      <c r="I167" s="22"/>
      <c r="J167" s="22"/>
      <c r="K167" s="76"/>
      <c r="L167" s="22"/>
      <c r="M167" s="22"/>
      <c r="N167" s="22"/>
      <c r="O167" s="22"/>
    </row>
    <row r="168" spans="3:15" x14ac:dyDescent="0.25">
      <c r="C168" s="22"/>
      <c r="D168" s="22"/>
      <c r="E168" s="22"/>
      <c r="F168" s="22"/>
      <c r="G168" s="22"/>
      <c r="H168" s="22"/>
      <c r="I168" s="22"/>
      <c r="J168" s="22"/>
      <c r="K168" s="76"/>
      <c r="L168" s="22"/>
      <c r="M168" s="22"/>
      <c r="N168" s="22"/>
      <c r="O168" s="22"/>
    </row>
    <row r="169" spans="3:15" x14ac:dyDescent="0.25">
      <c r="C169" s="22"/>
      <c r="D169" s="22"/>
      <c r="E169" s="22"/>
      <c r="F169" s="22"/>
      <c r="G169" s="22"/>
      <c r="H169" s="22"/>
      <c r="I169" s="22"/>
      <c r="J169" s="22"/>
      <c r="K169" s="76"/>
      <c r="L169" s="22"/>
      <c r="M169" s="22"/>
      <c r="N169" s="22"/>
      <c r="O169" s="22"/>
    </row>
    <row r="170" spans="3:15" x14ac:dyDescent="0.25">
      <c r="C170" s="22"/>
      <c r="D170" s="22"/>
      <c r="E170" s="22"/>
      <c r="F170" s="22"/>
      <c r="G170" s="22"/>
      <c r="H170" s="22"/>
      <c r="I170" s="22"/>
      <c r="J170" s="22"/>
      <c r="K170" s="76"/>
      <c r="L170" s="22"/>
      <c r="M170" s="22"/>
      <c r="N170" s="22"/>
      <c r="O170" s="22"/>
    </row>
    <row r="171" spans="3:15" x14ac:dyDescent="0.25">
      <c r="C171" s="22"/>
      <c r="D171" s="22"/>
      <c r="E171" s="22"/>
      <c r="F171" s="22"/>
      <c r="G171" s="22"/>
      <c r="H171" s="22"/>
      <c r="I171" s="22"/>
      <c r="J171" s="22"/>
      <c r="K171" s="76"/>
      <c r="L171" s="22"/>
      <c r="M171" s="22"/>
      <c r="N171" s="22"/>
      <c r="O171" s="22"/>
    </row>
    <row r="172" spans="3:15" x14ac:dyDescent="0.25">
      <c r="C172" s="22"/>
      <c r="D172" s="22"/>
      <c r="E172" s="22"/>
      <c r="F172" s="22"/>
      <c r="G172" s="22"/>
      <c r="H172" s="22"/>
      <c r="I172" s="22"/>
      <c r="J172" s="22"/>
      <c r="K172" s="76"/>
      <c r="L172" s="22"/>
      <c r="M172" s="22"/>
      <c r="N172" s="22"/>
      <c r="O172" s="22"/>
    </row>
    <row r="173" spans="3:15" x14ac:dyDescent="0.25">
      <c r="C173" s="22"/>
      <c r="D173" s="22"/>
      <c r="E173" s="22"/>
      <c r="F173" s="22"/>
      <c r="G173" s="22"/>
      <c r="H173" s="22"/>
      <c r="I173" s="22"/>
      <c r="J173" s="22"/>
      <c r="K173" s="76"/>
      <c r="L173" s="22"/>
      <c r="M173" s="22"/>
      <c r="N173" s="22"/>
      <c r="O173" s="22"/>
    </row>
    <row r="174" spans="3:15" x14ac:dyDescent="0.25">
      <c r="C174" s="22"/>
      <c r="D174" s="22"/>
      <c r="E174" s="22"/>
      <c r="F174" s="22"/>
      <c r="G174" s="22"/>
      <c r="H174" s="22"/>
      <c r="I174" s="22"/>
      <c r="J174" s="22"/>
      <c r="K174" s="76"/>
      <c r="L174" s="22"/>
      <c r="M174" s="22"/>
      <c r="N174" s="22"/>
      <c r="O174" s="22"/>
    </row>
    <row r="175" spans="3:15" x14ac:dyDescent="0.25">
      <c r="C175" s="22"/>
      <c r="D175" s="22"/>
      <c r="E175" s="22"/>
      <c r="F175" s="22"/>
      <c r="G175" s="22"/>
      <c r="H175" s="22"/>
      <c r="I175" s="22"/>
      <c r="J175" s="22"/>
      <c r="K175" s="76"/>
      <c r="L175" s="22"/>
      <c r="M175" s="22"/>
      <c r="N175" s="22"/>
      <c r="O175" s="22"/>
    </row>
    <row r="176" spans="3:15" x14ac:dyDescent="0.25">
      <c r="C176" s="22"/>
      <c r="D176" s="22"/>
      <c r="E176" s="22"/>
      <c r="F176" s="22"/>
      <c r="G176" s="22"/>
      <c r="H176" s="22"/>
      <c r="I176" s="22"/>
      <c r="J176" s="22"/>
      <c r="K176" s="76"/>
      <c r="L176" s="22"/>
      <c r="M176" s="22"/>
      <c r="N176" s="22"/>
      <c r="O176" s="22"/>
    </row>
    <row r="177" spans="3:15" x14ac:dyDescent="0.25">
      <c r="C177" s="22"/>
      <c r="D177" s="22"/>
      <c r="E177" s="22"/>
      <c r="F177" s="22"/>
      <c r="G177" s="22"/>
      <c r="H177" s="22"/>
      <c r="I177" s="22"/>
      <c r="J177" s="22"/>
      <c r="K177" s="76"/>
      <c r="L177" s="22"/>
      <c r="M177" s="22"/>
      <c r="N177" s="22"/>
      <c r="O177" s="22"/>
    </row>
    <row r="178" spans="3:15" x14ac:dyDescent="0.25">
      <c r="C178" s="22"/>
      <c r="D178" s="22"/>
      <c r="E178" s="22"/>
      <c r="F178" s="22"/>
      <c r="G178" s="22"/>
      <c r="H178" s="22"/>
      <c r="I178" s="22"/>
      <c r="J178" s="22"/>
      <c r="K178" s="76"/>
      <c r="L178" s="22"/>
      <c r="M178" s="22"/>
      <c r="N178" s="22"/>
      <c r="O178" s="22"/>
    </row>
    <row r="179" spans="3:15" x14ac:dyDescent="0.25">
      <c r="C179" s="22"/>
      <c r="D179" s="22"/>
      <c r="E179" s="22"/>
      <c r="F179" s="22"/>
      <c r="G179" s="22"/>
      <c r="H179" s="22"/>
      <c r="I179" s="22"/>
      <c r="J179" s="22"/>
      <c r="K179" s="76"/>
      <c r="L179" s="22"/>
      <c r="M179" s="22"/>
      <c r="N179" s="22"/>
      <c r="O179" s="22"/>
    </row>
    <row r="180" spans="3:15" x14ac:dyDescent="0.25">
      <c r="C180" s="22"/>
      <c r="D180" s="22"/>
      <c r="E180" s="22"/>
      <c r="F180" s="22"/>
      <c r="G180" s="22"/>
      <c r="H180" s="22"/>
      <c r="I180" s="22"/>
      <c r="J180" s="22"/>
      <c r="K180" s="76"/>
      <c r="L180" s="22"/>
      <c r="M180" s="22"/>
      <c r="N180" s="22"/>
      <c r="O180" s="22"/>
    </row>
    <row r="181" spans="3:15" x14ac:dyDescent="0.25">
      <c r="C181" s="22"/>
      <c r="D181" s="22"/>
      <c r="E181" s="22"/>
      <c r="F181" s="22"/>
      <c r="G181" s="22"/>
      <c r="H181" s="22"/>
      <c r="I181" s="22"/>
      <c r="J181" s="22"/>
      <c r="K181" s="76"/>
      <c r="L181" s="22"/>
      <c r="M181" s="22"/>
      <c r="N181" s="22"/>
      <c r="O181" s="22"/>
    </row>
    <row r="182" spans="3:15" x14ac:dyDescent="0.25">
      <c r="C182" s="22"/>
      <c r="D182" s="22"/>
      <c r="E182" s="22"/>
      <c r="F182" s="22"/>
      <c r="G182" s="22"/>
      <c r="H182" s="22"/>
      <c r="I182" s="22"/>
      <c r="J182" s="22"/>
      <c r="K182" s="76"/>
      <c r="L182" s="22"/>
      <c r="M182" s="22"/>
      <c r="N182" s="22"/>
      <c r="O182" s="22"/>
    </row>
    <row r="183" spans="3:15" x14ac:dyDescent="0.25">
      <c r="C183" s="22"/>
      <c r="D183" s="22"/>
      <c r="E183" s="22"/>
      <c r="F183" s="22"/>
      <c r="G183" s="22"/>
      <c r="H183" s="22"/>
      <c r="I183" s="22"/>
      <c r="J183" s="22"/>
      <c r="K183" s="76"/>
      <c r="L183" s="22"/>
      <c r="M183" s="22"/>
      <c r="N183" s="22"/>
      <c r="O183" s="22"/>
    </row>
    <row r="184" spans="3:15" x14ac:dyDescent="0.25">
      <c r="C184" s="22"/>
      <c r="D184" s="22"/>
      <c r="E184" s="22"/>
      <c r="F184" s="22"/>
      <c r="G184" s="22"/>
      <c r="H184" s="22"/>
      <c r="I184" s="22"/>
      <c r="J184" s="22"/>
      <c r="K184" s="76"/>
      <c r="L184" s="22"/>
      <c r="M184" s="22"/>
      <c r="N184" s="22"/>
      <c r="O184" s="22"/>
    </row>
    <row r="185" spans="3:15" x14ac:dyDescent="0.25">
      <c r="C185" s="22"/>
      <c r="D185" s="22"/>
      <c r="E185" s="22"/>
      <c r="F185" s="22"/>
      <c r="G185" s="22"/>
      <c r="H185" s="22"/>
      <c r="I185" s="22"/>
      <c r="J185" s="22"/>
      <c r="K185" s="76"/>
      <c r="L185" s="22"/>
      <c r="M185" s="22"/>
      <c r="N185" s="22"/>
      <c r="O185" s="22"/>
    </row>
    <row r="186" spans="3:15" x14ac:dyDescent="0.25">
      <c r="C186" s="22"/>
      <c r="D186" s="22"/>
      <c r="E186" s="22"/>
      <c r="F186" s="22"/>
      <c r="G186" s="22"/>
      <c r="H186" s="22"/>
      <c r="I186" s="22"/>
      <c r="J186" s="22"/>
      <c r="K186" s="76"/>
      <c r="L186" s="22"/>
      <c r="M186" s="22"/>
      <c r="N186" s="22"/>
      <c r="O186" s="22"/>
    </row>
    <row r="187" spans="3:15" x14ac:dyDescent="0.25">
      <c r="C187" s="22"/>
      <c r="D187" s="22"/>
      <c r="E187" s="22"/>
      <c r="F187" s="22"/>
      <c r="G187" s="22"/>
      <c r="H187" s="22"/>
      <c r="I187" s="22"/>
      <c r="J187" s="22"/>
      <c r="K187" s="76"/>
      <c r="L187" s="22"/>
      <c r="M187" s="22"/>
      <c r="N187" s="22"/>
      <c r="O187" s="22"/>
    </row>
    <row r="188" spans="3:15" x14ac:dyDescent="0.25">
      <c r="C188" s="22"/>
      <c r="D188" s="22"/>
      <c r="E188" s="22"/>
      <c r="F188" s="22"/>
      <c r="G188" s="22"/>
      <c r="H188" s="22"/>
      <c r="I188" s="22"/>
      <c r="J188" s="22"/>
      <c r="K188" s="76"/>
      <c r="L188" s="22"/>
      <c r="M188" s="22"/>
      <c r="N188" s="22"/>
      <c r="O188" s="22"/>
    </row>
  </sheetData>
  <mergeCells count="5">
    <mergeCell ref="A1:O1"/>
    <mergeCell ref="A2:O2"/>
    <mergeCell ref="C3:D3"/>
    <mergeCell ref="F3:H3"/>
    <mergeCell ref="J3:O3"/>
  </mergeCells>
  <pageMargins left="0.2" right="0" top="0.75" bottom="0" header="0.3" footer="0.3"/>
  <pageSetup scale="62" fitToHeight="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Projections</vt:lpstr>
      <vt:lpstr>Projections!Print_Area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Harper</dc:creator>
  <cp:lastModifiedBy>Kevin Harper</cp:lastModifiedBy>
  <dcterms:created xsi:type="dcterms:W3CDTF">2020-02-29T22:58:14Z</dcterms:created>
  <dcterms:modified xsi:type="dcterms:W3CDTF">2020-02-29T23:23:45Z</dcterms:modified>
</cp:coreProperties>
</file>